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ruehitus-my.sharepoint.com/personal/kalev_kotto_karuke_com/Documents/Töölaud/"/>
    </mc:Choice>
  </mc:AlternateContent>
  <xr:revisionPtr revIDLastSave="77" documentId="8_{BD85B048-846A-4135-9A38-B032686D9862}" xr6:coauthVersionLast="47" xr6:coauthVersionMax="47" xr10:uidLastSave="{68583B7D-241B-4D31-9761-38CF896EE455}"/>
  <bookViews>
    <workbookView xWindow="-108" yWindow="-108" windowWidth="30936" windowHeight="16776" tabRatio="500" xr2:uid="{00000000-000D-0000-FFFF-FFFF00000000}"/>
  </bookViews>
  <sheets>
    <sheet name="ETL_võistluse_blankett" sheetId="1" r:id="rId1"/>
  </sheets>
  <definedNames>
    <definedName name="_xlnm._FilterDatabase" localSheetId="0" hidden="1">ETL_võistluse_blankett!$X$38:$X$55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1" l="1"/>
  <c r="S48" i="1"/>
  <c r="F48" i="1"/>
  <c r="T52" i="1"/>
  <c r="S52" i="1"/>
  <c r="F52" i="1"/>
  <c r="U48" i="1" l="1"/>
  <c r="W48" i="1" s="1"/>
  <c r="H61" i="1" s="1"/>
  <c r="U52" i="1"/>
  <c r="W52" i="1" s="1"/>
  <c r="H63" i="1" s="1"/>
  <c r="X52" i="1" l="1"/>
  <c r="X48" i="1"/>
  <c r="T46" i="1"/>
  <c r="S46" i="1"/>
  <c r="F46" i="1"/>
  <c r="T47" i="1"/>
  <c r="S47" i="1"/>
  <c r="F47" i="1"/>
  <c r="T41" i="1"/>
  <c r="S41" i="1"/>
  <c r="F41" i="1"/>
  <c r="T39" i="1"/>
  <c r="S39" i="1"/>
  <c r="F39" i="1"/>
  <c r="T15" i="1"/>
  <c r="S15" i="1"/>
  <c r="F15" i="1"/>
  <c r="U15" i="1" l="1"/>
  <c r="W15" i="1" s="1"/>
  <c r="H25" i="1" s="1"/>
  <c r="U47" i="1"/>
  <c r="U41" i="1"/>
  <c r="U46" i="1"/>
  <c r="U39" i="1"/>
  <c r="X15" i="1" l="1"/>
  <c r="V48" i="1"/>
  <c r="W39" i="1"/>
  <c r="H62" i="1" s="1"/>
  <c r="V39" i="1"/>
  <c r="W46" i="1"/>
  <c r="H67" i="1" s="1"/>
  <c r="V46" i="1"/>
  <c r="W41" i="1"/>
  <c r="V41" i="1"/>
  <c r="W47" i="1"/>
  <c r="V47" i="1"/>
  <c r="V15" i="1"/>
  <c r="AA48" i="1" l="1"/>
  <c r="AA52" i="1"/>
  <c r="X41" i="1"/>
  <c r="H59" i="1"/>
  <c r="X39" i="1"/>
  <c r="AA39" i="1" s="1"/>
  <c r="T17" i="1"/>
  <c r="S17" i="1"/>
  <c r="T13" i="1"/>
  <c r="S13" i="1"/>
  <c r="T55" i="1"/>
  <c r="T54" i="1"/>
  <c r="S55" i="1"/>
  <c r="S54" i="1"/>
  <c r="T51" i="1"/>
  <c r="S51" i="1"/>
  <c r="S50" i="1"/>
  <c r="T50" i="1"/>
  <c r="T44" i="1"/>
  <c r="T43" i="1"/>
  <c r="S44" i="1"/>
  <c r="S43" i="1"/>
  <c r="U44" i="1" l="1"/>
  <c r="F44" i="1"/>
  <c r="U43" i="1"/>
  <c r="F43" i="1"/>
  <c r="W44" i="1" l="1"/>
  <c r="W43" i="1"/>
  <c r="F55" i="1" l="1"/>
  <c r="F54" i="1"/>
  <c r="F51" i="1"/>
  <c r="F50" i="1"/>
  <c r="F17" i="1"/>
  <c r="F13" i="1"/>
  <c r="U55" i="1" l="1"/>
  <c r="W55" i="1" s="1"/>
  <c r="U51" i="1"/>
  <c r="W51" i="1" l="1"/>
  <c r="U13" i="1" l="1"/>
  <c r="U54" i="1"/>
  <c r="U50" i="1"/>
  <c r="U17" i="1"/>
  <c r="V52" i="1" l="1"/>
  <c r="W13" i="1"/>
  <c r="V43" i="1"/>
  <c r="V44" i="1"/>
  <c r="V17" i="1"/>
  <c r="V13" i="1"/>
  <c r="V55" i="1"/>
  <c r="W50" i="1"/>
  <c r="M69" i="1" s="1"/>
  <c r="V51" i="1"/>
  <c r="V54" i="1"/>
  <c r="W54" i="1"/>
  <c r="W17" i="1"/>
  <c r="H65" i="1" s="1"/>
  <c r="V50" i="1"/>
  <c r="H26" i="1" l="1"/>
  <c r="Z15" i="1" s="1"/>
  <c r="H58" i="1"/>
  <c r="AB41" i="1" s="1"/>
  <c r="X13" i="1"/>
  <c r="X50" i="1"/>
  <c r="AB50" i="1" s="1"/>
  <c r="Y17" i="1"/>
  <c r="Y15" i="1"/>
  <c r="Y13" i="1"/>
  <c r="Z13" i="1" l="1"/>
  <c r="Y54" i="1"/>
  <c r="Y48" i="1"/>
  <c r="Y52" i="1"/>
  <c r="Y46" i="1"/>
  <c r="Y47" i="1"/>
  <c r="Y41" i="1"/>
  <c r="Y39" i="1"/>
  <c r="Y51" i="1"/>
  <c r="Y44" i="1"/>
  <c r="Y43" i="1"/>
  <c r="Y55" i="1"/>
  <c r="Y50" i="1"/>
</calcChain>
</file>

<file path=xl/sharedStrings.xml><?xml version="1.0" encoding="utf-8"?>
<sst xmlns="http://schemas.openxmlformats.org/spreadsheetml/2006/main" count="248" uniqueCount="80">
  <si>
    <t>KOHT</t>
  </si>
  <si>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</si>
  <si>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</si>
  <si>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</si>
  <si>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</si>
  <si>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</si>
  <si>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</si>
  <si>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</si>
  <si>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</si>
  <si>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</si>
  <si>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</si>
  <si>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</si>
  <si>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Rebimine</t>
  </si>
  <si>
    <t>Tõukamine</t>
  </si>
  <si>
    <t>Summa</t>
  </si>
  <si>
    <t>Koht</t>
  </si>
  <si>
    <t>Punktid</t>
  </si>
  <si>
    <t>Žürii:</t>
  </si>
  <si>
    <t>Kohtunikud:</t>
  </si>
  <si>
    <t>Sekretär:</t>
  </si>
  <si>
    <t>Aeg:</t>
  </si>
  <si>
    <t>Kaalumine: 8:00-9:00</t>
  </si>
  <si>
    <t>Võistluse algus: 10:00</t>
  </si>
  <si>
    <t>ABS</t>
  </si>
  <si>
    <t>Kalev Kotto</t>
  </si>
  <si>
    <t>Kristjan Kotto</t>
  </si>
  <si>
    <t>Noored</t>
  </si>
  <si>
    <t>Rapla RJ SK</t>
  </si>
  <si>
    <t>Martin Kask</t>
  </si>
  <si>
    <t>Märten Osijärv</t>
  </si>
  <si>
    <t>Armin Liivat</t>
  </si>
  <si>
    <t>Karl Aleksander Aedla</t>
  </si>
  <si>
    <t>Andre-Andy Bernhardt</t>
  </si>
  <si>
    <t>Ketter Linna</t>
  </si>
  <si>
    <t>Märjamaa Power</t>
  </si>
  <si>
    <t xml:space="preserve">                    Assistendid:</t>
  </si>
  <si>
    <t>Raido Laes</t>
  </si>
  <si>
    <t xml:space="preserve"> </t>
  </si>
  <si>
    <t>o</t>
  </si>
  <si>
    <t>Rapla Sadolin Spordihoone</t>
  </si>
  <si>
    <t>Rain Saar</t>
  </si>
  <si>
    <t>Parimad noored, neiud Sinclair’i punktide järgi</t>
  </si>
  <si>
    <t xml:space="preserve">Parimad noored noormehed Sinclair’i punktide järgi; </t>
  </si>
  <si>
    <t>Lisanna Pajo</t>
  </si>
  <si>
    <t>Henry Põhjakas</t>
  </si>
  <si>
    <t>Aron Prey</t>
  </si>
  <si>
    <t>Marten Oberg</t>
  </si>
  <si>
    <t>Lauri Paisu</t>
  </si>
  <si>
    <t>U15</t>
  </si>
  <si>
    <t>U17</t>
  </si>
  <si>
    <t>U20</t>
  </si>
  <si>
    <t>Sinclair’i punkti</t>
  </si>
  <si>
    <t>Artur Rosenthal </t>
  </si>
  <si>
    <t>RAPLA MAAKONNA MEISTRIVÕISTLUSED TÕSTMISES 2026.a.</t>
  </si>
  <si>
    <t xml:space="preserve"> 9 mai 2026.a.</t>
  </si>
  <si>
    <t>N -58</t>
  </si>
  <si>
    <t>N -69</t>
  </si>
  <si>
    <t>N +77</t>
  </si>
  <si>
    <t>M -65</t>
  </si>
  <si>
    <t>M -79</t>
  </si>
  <si>
    <t>M -88</t>
  </si>
  <si>
    <t>M -94</t>
  </si>
  <si>
    <t>M -110</t>
  </si>
  <si>
    <t>M +110</t>
  </si>
  <si>
    <t xml:space="preserve">U20 - sünniaastaga 2006 ja hiljem sündinud: </t>
  </si>
  <si>
    <t>U17 - sünniaastaga 2009 ja hiljem sündinud:</t>
  </si>
  <si>
    <t>Karl Erik Vanem</t>
  </si>
  <si>
    <t>Noora Herodes</t>
  </si>
  <si>
    <t>Vello Vainola</t>
  </si>
  <si>
    <t>Liselle Karjane</t>
  </si>
  <si>
    <t xml:space="preserve">  9 mai 2026.a.</t>
  </si>
  <si>
    <t>Ranno Lillemets</t>
  </si>
  <si>
    <t>Artur Zuzjonok</t>
  </si>
  <si>
    <t>Väino Tara</t>
  </si>
  <si>
    <t>Rapla SVK</t>
  </si>
  <si>
    <t>x</t>
  </si>
  <si>
    <t>CroKo CT</t>
  </si>
  <si>
    <t>Absoluutarvestuse parim naine:</t>
  </si>
  <si>
    <t>Absoluutarvestuse parim mees:</t>
  </si>
  <si>
    <t xml:space="preserve">Kalev Kotto rändkarikas perspektiivikaimale maakonna noorsportlasele: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</si>
</sst>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"/>
    <numFmt numFmtId="166" formatCode="0.00;[Red]0.00"/>
  </numFmts>
  <fonts count="23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  <family val="2"/>
      <charset val="186"/>
    </font>
    <font>
      <b/>
      <sz val="10"/>
      <color indexed="58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sz val="10"/>
      <color indexed="8"/>
      <name val="Arial"/>
      <family val="2"/>
      <charset val="186"/>
    </font>
    <font>
      <sz val="10"/>
      <color rgb="FF0070C0"/>
      <name val="Arial"/>
      <family val="2"/>
      <charset val="186"/>
    </font>
    <font>
      <sz val="10"/>
      <color theme="7" tint="-0.249977111117893"/>
      <name val="Arial"/>
      <family val="2"/>
      <charset val="186"/>
    </font>
    <font>
      <sz val="10"/>
      <color theme="7" tint="-0.249977111117893"/>
      <name val="Arial"/>
      <family val="2"/>
    </font>
    <font>
      <sz val="10"/>
      <color rgb="FF7030A0"/>
      <name val="Arial"/>
      <family val="2"/>
    </font>
    <font>
      <sz val="10"/>
      <color rgb="FFCC0066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34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5">
    <xf numFmtId="0" fontId="0" fillId="0" borderId="1">
      <alignment horizontal="center"/>
    </xf>
    <xf numFmtId="0" fontId="9" fillId="0" borderId="0"/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109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1" fillId="0" borderId="0" xfId="0" applyFont="1" applyBorder="1">
      <alignment horizontal="center"/>
    </xf>
    <xf numFmtId="0" fontId="1" fillId="0" borderId="0" xfId="0" applyFont="1" applyBorder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horizontal="center"/>
    </xf>
    <xf numFmtId="14" fontId="0" fillId="0" borderId="2" xfId="0" applyNumberFormat="1" applyBorder="1">
      <alignment horizontal="center"/>
    </xf>
    <xf numFmtId="2" fontId="1" fillId="0" borderId="2" xfId="0" applyNumberFormat="1" applyFont="1" applyBorder="1" applyProtection="1">
      <alignment horizontal="center"/>
      <protection locked="0"/>
    </xf>
    <xf numFmtId="165" fontId="1" fillId="0" borderId="2" xfId="0" applyNumberFormat="1" applyFont="1" applyBorder="1">
      <alignment horizontal="center"/>
    </xf>
    <xf numFmtId="0" fontId="1" fillId="0" borderId="2" xfId="0" applyFont="1" applyBorder="1">
      <alignment horizontal="center"/>
    </xf>
    <xf numFmtId="0" fontId="1" fillId="4" borderId="2" xfId="0" applyFont="1" applyFill="1" applyBorder="1">
      <alignment horizontal="center"/>
    </xf>
    <xf numFmtId="2" fontId="1" fillId="0" borderId="2" xfId="0" applyNumberFormat="1" applyFont="1" applyBorder="1">
      <alignment horizontal="center"/>
    </xf>
    <xf numFmtId="2" fontId="1" fillId="0" borderId="0" xfId="0" applyNumberFormat="1" applyFont="1" applyBorder="1" applyProtection="1">
      <alignment horizontal="center"/>
      <protection locked="0"/>
    </xf>
    <xf numFmtId="165" fontId="1" fillId="0" borderId="0" xfId="0" applyNumberFormat="1" applyFont="1" applyBorder="1">
      <alignment horizontal="center"/>
    </xf>
    <xf numFmtId="2" fontId="1" fillId="0" borderId="0" xfId="0" applyNumberFormat="1" applyFont="1" applyBorder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0" fontId="10" fillId="0" borderId="0" xfId="0" applyFont="1" applyBorder="1">
      <alignment horizontal="center"/>
    </xf>
    <xf numFmtId="0" fontId="8" fillId="0" borderId="2" xfId="0" applyFont="1" applyBorder="1">
      <alignment horizontal="center"/>
    </xf>
    <xf numFmtId="0" fontId="8" fillId="4" borderId="2" xfId="0" applyFont="1" applyFill="1" applyBorder="1">
      <alignment horizontal="center"/>
    </xf>
    <xf numFmtId="0" fontId="0" fillId="0" borderId="3" xfId="0" applyBorder="1" applyAlignment="1" applyProtection="1">
      <protection locked="0"/>
    </xf>
    <xf numFmtId="0" fontId="11" fillId="0" borderId="0" xfId="0" applyFont="1" applyBorder="1" applyAlignment="1">
      <alignment horizontal="left"/>
    </xf>
    <xf numFmtId="166" fontId="0" fillId="0" borderId="0" xfId="0" applyNumberFormat="1" applyBorder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>
      <alignment horizontal="center"/>
    </xf>
    <xf numFmtId="2" fontId="12" fillId="0" borderId="2" xfId="0" applyNumberFormat="1" applyFont="1" applyBorder="1">
      <alignment horizontal="center"/>
    </xf>
    <xf numFmtId="0" fontId="12" fillId="0" borderId="3" xfId="0" applyFont="1" applyBorder="1" applyAlignment="1" applyProtection="1">
      <protection locked="0"/>
    </xf>
    <xf numFmtId="2" fontId="13" fillId="0" borderId="2" xfId="0" applyNumberFormat="1" applyFont="1" applyBorder="1">
      <alignment horizontal="center"/>
    </xf>
    <xf numFmtId="0" fontId="14" fillId="0" borderId="2" xfId="0" applyFont="1" applyBorder="1">
      <alignment horizontal="center"/>
    </xf>
    <xf numFmtId="14" fontId="12" fillId="0" borderId="2" xfId="0" applyNumberFormat="1" applyFont="1" applyBorder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7" fillId="4" borderId="2" xfId="0" applyFont="1" applyFill="1" applyBorder="1">
      <alignment horizontal="center"/>
    </xf>
    <xf numFmtId="0" fontId="7" fillId="0" borderId="0" xfId="0" applyFont="1" applyBorder="1">
      <alignment horizontal="center"/>
    </xf>
    <xf numFmtId="0" fontId="17" fillId="0" borderId="0" xfId="1" applyFont="1"/>
    <xf numFmtId="0" fontId="17" fillId="0" borderId="0" xfId="1" applyFont="1" applyAlignment="1">
      <alignment horizontal="left"/>
    </xf>
    <xf numFmtId="2" fontId="13" fillId="0" borderId="0" xfId="0" applyNumberFormat="1" applyFont="1" applyBorder="1">
      <alignment horizontal="center"/>
    </xf>
    <xf numFmtId="14" fontId="18" fillId="0" borderId="2" xfId="0" applyNumberFormat="1" applyFont="1" applyBorder="1">
      <alignment horizontal="center"/>
    </xf>
    <xf numFmtId="0" fontId="18" fillId="0" borderId="0" xfId="0" applyFont="1" applyBorder="1">
      <alignment horizontal="center"/>
    </xf>
    <xf numFmtId="0" fontId="19" fillId="0" borderId="0" xfId="0" applyFont="1" applyBorder="1">
      <alignment horizontal="center"/>
    </xf>
    <xf numFmtId="0" fontId="14" fillId="0" borderId="6" xfId="0" applyFont="1" applyBorder="1">
      <alignment horizontal="center"/>
    </xf>
    <xf numFmtId="14" fontId="19" fillId="0" borderId="2" xfId="0" applyNumberFormat="1" applyFont="1" applyBorder="1">
      <alignment horizontal="center"/>
    </xf>
    <xf numFmtId="0" fontId="7" fillId="4" borderId="4" xfId="0" applyFont="1" applyFill="1" applyBorder="1">
      <alignment horizontal="center"/>
    </xf>
    <xf numFmtId="2" fontId="18" fillId="0" borderId="2" xfId="0" applyNumberFormat="1" applyFont="1" applyBorder="1">
      <alignment horizontal="center"/>
    </xf>
    <xf numFmtId="2" fontId="14" fillId="0" borderId="2" xfId="0" applyNumberFormat="1" applyFont="1" applyBorder="1">
      <alignment horizontal="center"/>
    </xf>
    <xf numFmtId="2" fontId="20" fillId="0" borderId="2" xfId="0" applyNumberFormat="1" applyFont="1" applyBorder="1">
      <alignment horizontal="center"/>
    </xf>
    <xf numFmtId="0" fontId="19" fillId="0" borderId="3" xfId="0" applyFont="1" applyBorder="1" applyAlignment="1" applyProtection="1">
      <protection locked="0"/>
    </xf>
    <xf numFmtId="0" fontId="19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12" fillId="0" borderId="0" xfId="0" applyNumberFormat="1" applyFont="1" applyBorder="1">
      <alignment horizontal="center"/>
    </xf>
    <xf numFmtId="2" fontId="19" fillId="0" borderId="0" xfId="0" applyNumberFormat="1" applyFont="1" applyBorder="1">
      <alignment horizontal="center"/>
    </xf>
    <xf numFmtId="2" fontId="19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2" fontId="20" fillId="0" borderId="0" xfId="0" applyNumberFormat="1" applyFont="1" applyBorder="1">
      <alignment horizontal="center"/>
    </xf>
    <xf numFmtId="0" fontId="21" fillId="0" borderId="2" xfId="0" applyFont="1" applyBorder="1">
      <alignment horizontal="center"/>
    </xf>
    <xf numFmtId="14" fontId="7" fillId="0" borderId="2" xfId="0" applyNumberFormat="1" applyFont="1" applyBorder="1">
      <alignment horizontal="center"/>
    </xf>
    <xf numFmtId="2" fontId="1" fillId="7" borderId="2" xfId="0" applyNumberFormat="1" applyFont="1" applyFill="1" applyBorder="1">
      <alignment horizontal="center"/>
    </xf>
    <xf numFmtId="0" fontId="13" fillId="0" borderId="2" xfId="0" applyFont="1" applyBorder="1">
      <alignment horizontal="center"/>
    </xf>
    <xf numFmtId="2" fontId="12" fillId="0" borderId="0" xfId="0" applyNumberFormat="1" applyFont="1" applyBorder="1">
      <alignment horizontal="center"/>
    </xf>
    <xf numFmtId="2" fontId="19" fillId="0" borderId="0" xfId="0" applyNumberFormat="1" applyFont="1" applyBorder="1">
      <alignment horizontal="center"/>
    </xf>
    <xf numFmtId="0" fontId="16" fillId="0" borderId="0" xfId="0" applyFont="1" applyBorder="1">
      <alignment horizontal="center"/>
    </xf>
    <xf numFmtId="14" fontId="15" fillId="0" borderId="0" xfId="0" applyNumberFormat="1" applyFont="1" applyBorder="1">
      <alignment horizontal="center"/>
    </xf>
    <xf numFmtId="0" fontId="10" fillId="0" borderId="0" xfId="0" applyFont="1" applyBorder="1">
      <alignment horizontal="center"/>
    </xf>
    <xf numFmtId="0" fontId="10" fillId="0" borderId="4" xfId="0" applyFont="1" applyBorder="1">
      <alignment horizontal="center"/>
    </xf>
    <xf numFmtId="0" fontId="10" fillId="0" borderId="5" xfId="0" applyFont="1" applyBorder="1">
      <alignment horizontal="center"/>
    </xf>
    <xf numFmtId="0" fontId="10" fillId="0" borderId="6" xfId="0" applyFont="1" applyBorder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4" fillId="6" borderId="7" xfId="0" applyNumberFormat="1" applyFont="1" applyFill="1" applyBorder="1">
      <alignment horizontal="center"/>
    </xf>
    <xf numFmtId="49" fontId="4" fillId="6" borderId="0" xfId="0" applyNumberFormat="1" applyFont="1" applyFill="1" applyBorder="1">
      <alignment horizontal="center"/>
    </xf>
    <xf numFmtId="49" fontId="4" fillId="6" borderId="8" xfId="0" applyNumberFormat="1" applyFont="1" applyFill="1" applyBorder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>
      <alignment horizontal="center"/>
    </xf>
    <xf numFmtId="49" fontId="4" fillId="5" borderId="5" xfId="0" applyNumberFormat="1" applyFont="1" applyFill="1" applyBorder="1">
      <alignment horizontal="center"/>
    </xf>
    <xf numFmtId="49" fontId="4" fillId="5" borderId="6" xfId="0" applyNumberFormat="1" applyFont="1" applyFill="1" applyBorder="1">
      <alignment horizontal="center"/>
    </xf>
    <xf numFmtId="0" fontId="22" fillId="0" borderId="0" xfId="0" applyFont="1" applyBorder="1">
      <alignment horizontal="center"/>
    </xf>
    <xf numFmtId="0" fontId="1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2" fontId="22" fillId="0" borderId="0" xfId="0" applyNumberFormat="1" applyFont="1" applyBorder="1">
      <alignment horizontal="center"/>
    </xf>
    <xf numFmtId="0" fontId="18" fillId="0" borderId="0" xfId="0" applyFont="1" applyBorder="1" applyAlignment="1">
      <alignment horizontal="left"/>
    </xf>
    <xf numFmtId="2" fontId="18" fillId="0" borderId="0" xfId="0" applyNumberFormat="1" applyFont="1" applyBorder="1">
      <alignment horizontal="center"/>
    </xf>
  </cellXfs>
  <cellStyles count="5">
    <cellStyle name="Excel Built-in Normal" xfId="1" xr:uid="{00000000-0005-0000-0000-000000000000}"/>
    <cellStyle name="Normaallaad" xfId="0" builtinId="0"/>
    <cellStyle name="Normal 2" xfId="2" xr:uid="{00000000-0005-0000-0000-000002000000}"/>
    <cellStyle name="Record" xfId="3" xr:uid="{00000000-0005-0000-0000-000003000000}"/>
    <cellStyle name="Success" xfId="4" xr:uid="{00000000-0005-0000-0000-000004000000}"/>
  </cellStyles>
  <dxfs count="3">
    <dxf>
      <font>
        <b/>
        <i val="0"/>
        <condense val="0"/>
        <extend val="0"/>
        <color indexed="62"/>
      </font>
      <fill>
        <patternFill patternType="solid">
          <fgColor indexed="4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  <mruColors>
      <color rgb="FFCC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423203</xdr:colOff>
      <xdr:row>27</xdr:row>
      <xdr:rowOff>21102</xdr:rowOff>
    </xdr:from>
    <xdr:to>
      <xdr:col>22</xdr:col>
      <xdr:colOff>491783</xdr:colOff>
      <xdr:row>33</xdr:row>
      <xdr:rowOff>82062</xdr:rowOff>
    </xdr:to>
    <xdr:pic>
      <xdr:nvPicPr>
        <xdr:cNvPr id="1452" name="Pilt 8">
          <a:extLst>
            <a:ext uri="{FF2B5EF4-FFF2-40B4-BE49-F238E27FC236}">
              <a16:creationId xmlns:a16="http://schemas.microsoft.com/office/drawing/2014/main" id="{290A7DF8-A4D7-7801-5817-6F3123EB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080" y="6632917"/>
          <a:ext cx="2084949" cy="116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240084</xdr:colOff>
      <xdr:row>72</xdr:row>
      <xdr:rowOff>68192</xdr:rowOff>
    </xdr:from>
    <xdr:to>
      <xdr:col>26</xdr:col>
      <xdr:colOff>161686</xdr:colOff>
      <xdr:row>79</xdr:row>
      <xdr:rowOff>119267</xdr:rowOff>
    </xdr:to>
    <xdr:pic>
      <xdr:nvPicPr>
        <xdr:cNvPr id="1456" name="Pilt 8">
          <a:extLst>
            <a:ext uri="{FF2B5EF4-FFF2-40B4-BE49-F238E27FC236}">
              <a16:creationId xmlns:a16="http://schemas.microsoft.com/office/drawing/2014/main" id="{2865EF00-49D6-8FD1-4CBC-D38783DB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527" y="16958088"/>
          <a:ext cx="2240733" cy="1210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426720</xdr:colOff>
      <xdr:row>0</xdr:row>
      <xdr:rowOff>160020</xdr:rowOff>
    </xdr:from>
    <xdr:to>
      <xdr:col>22</xdr:col>
      <xdr:colOff>502920</xdr:colOff>
      <xdr:row>7</xdr:row>
      <xdr:rowOff>53340</xdr:rowOff>
    </xdr:to>
    <xdr:pic>
      <xdr:nvPicPr>
        <xdr:cNvPr id="1457" name="Pilt 1">
          <a:extLst>
            <a:ext uri="{FF2B5EF4-FFF2-40B4-BE49-F238E27FC236}">
              <a16:creationId xmlns:a16="http://schemas.microsoft.com/office/drawing/2014/main" id="{AFA49A40-25CE-CF8B-DE2D-9D5D20D5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160020"/>
          <a:ext cx="20955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269630</xdr:colOff>
      <xdr:row>1</xdr:row>
      <xdr:rowOff>5863</xdr:rowOff>
    </xdr:from>
    <xdr:to>
      <xdr:col>2</xdr:col>
      <xdr:colOff>369276</xdr:colOff>
      <xdr:row>6</xdr:row>
      <xdr:rowOff>45949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42ABACCC-7CB6-5B52-C493-39E350E4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630" y="228601"/>
          <a:ext cx="1758461" cy="9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281353</xdr:colOff>
      <xdr:row>27</xdr:row>
      <xdr:rowOff>58616</xdr:rowOff>
    </xdr:from>
    <xdr:to>
      <xdr:col>2</xdr:col>
      <xdr:colOff>384435</xdr:colOff>
      <xdr:row>32</xdr:row>
      <xdr:rowOff>47209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3C04C623-A82A-C513-3DE9-3C099540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353" y="6670431"/>
          <a:ext cx="1761897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29506</xdr:colOff>
      <xdr:row>74</xdr:row>
      <xdr:rowOff>139147</xdr:rowOff>
    </xdr:from>
    <xdr:to>
      <xdr:col>2</xdr:col>
      <xdr:colOff>13902</xdr:colOff>
      <xdr:row>78</xdr:row>
      <xdr:rowOff>159025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58D456D0-3636-6960-E3B9-62596E819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306" y="17360347"/>
          <a:ext cx="1342744" cy="682487"/>
        </a:xfrm>
        <a:prstGeom prst="rect">
          <a:avLst/>
        </a:prstGeom>
      </xdr:spPr>
    </xdr:pic>
    <xdr:clientData/>
  </xdr:twoCellAnchor>
  <xdr:twoCellAnchor editAs="oneCell">
    <xdr:from>
      <xdr:col>7</xdr:col>
      <xdr:colOff>80639</xdr:colOff>
      <xdr:row>71</xdr:row>
      <xdr:rowOff>88348</xdr:rowOff>
    </xdr:from>
    <xdr:to>
      <xdr:col>14</xdr:col>
      <xdr:colOff>153606</xdr:colOff>
      <xdr:row>80</xdr:row>
      <xdr:rowOff>18543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5F62057C-F486-C870-7122-8907C8058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38169" y="16812591"/>
          <a:ext cx="1815628" cy="142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4"/>
  <sheetViews>
    <sheetView tabSelected="1" zoomScale="130" zoomScaleNormal="130" workbookViewId="0">
      <selection activeCell="C83" sqref="C83"/>
    </sheetView>
  </sheetViews>
  <sheetFormatPr defaultColWidth="8.77734375" defaultRowHeight="13.2" x14ac:dyDescent="0.25"/>
  <cols>
    <col min="1" max="1" width="4.44140625" style="1" customWidth="1"/>
    <col min="2" max="2" width="19.77734375" style="1" customWidth="1"/>
    <col min="3" max="3" width="12" style="1" customWidth="1"/>
    <col min="4" max="4" width="14.33203125" style="1" customWidth="1"/>
    <col min="5" max="5" width="7.6640625" style="2" customWidth="1"/>
    <col min="6" max="6" width="6.44140625" style="1" customWidth="1"/>
    <col min="7" max="7" width="4.77734375" style="1" customWidth="1"/>
    <col min="8" max="8" width="2.77734375" style="1" customWidth="1"/>
    <col min="9" max="9" width="4.77734375" style="1" customWidth="1"/>
    <col min="10" max="10" width="2.77734375" style="1" customWidth="1"/>
    <col min="11" max="11" width="4.77734375" style="1" customWidth="1"/>
    <col min="12" max="12" width="2.77734375" style="1" customWidth="1"/>
    <col min="13" max="13" width="4.77734375" style="1" customWidth="1"/>
    <col min="14" max="14" width="2.77734375" style="1" customWidth="1"/>
    <col min="15" max="15" width="4.77734375" style="1" customWidth="1"/>
    <col min="16" max="16" width="2.77734375" style="1" customWidth="1"/>
    <col min="17" max="17" width="4.77734375" style="1" customWidth="1"/>
    <col min="18" max="18" width="2.77734375" style="1" customWidth="1"/>
    <col min="19" max="19" width="7.44140625" style="1" customWidth="1"/>
    <col min="20" max="20" width="7.77734375" style="1" customWidth="1"/>
    <col min="21" max="21" width="7.109375" style="1" customWidth="1"/>
    <col min="22" max="22" width="7.109375" style="3" customWidth="1"/>
    <col min="23" max="23" width="7.44140625" style="1" customWidth="1"/>
    <col min="24" max="16384" width="8.77734375" style="1"/>
  </cols>
  <sheetData>
    <row r="1" spans="1:32" ht="17.399999999999999" x14ac:dyDescent="0.3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32" ht="15.6" x14ac:dyDescent="0.3">
      <c r="A2" s="73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32" x14ac:dyDescent="0.25">
      <c r="A3" s="74" t="s">
        <v>39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3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3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32" x14ac:dyDescent="0.25">
      <c r="A6" s="27"/>
      <c r="B6" s="27"/>
      <c r="C6" s="27"/>
      <c r="D6" s="31" t="s">
        <v>21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32" x14ac:dyDescent="0.25">
      <c r="A7" s="27"/>
      <c r="B7" s="27"/>
      <c r="C7" s="27"/>
      <c r="D7" s="31" t="s">
        <v>22</v>
      </c>
      <c r="E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32" x14ac:dyDescent="0.25">
      <c r="B8" s="3"/>
      <c r="D8" s="27"/>
      <c r="M8" s="3"/>
      <c r="N8" s="3"/>
      <c r="O8" s="5"/>
      <c r="P8" s="5"/>
      <c r="Q8" s="5"/>
      <c r="R8" s="5"/>
      <c r="S8" s="4"/>
      <c r="T8" s="6"/>
      <c r="U8" s="6"/>
      <c r="V8" s="7"/>
      <c r="W8" s="6"/>
      <c r="Z8" s="34" t="s">
        <v>26</v>
      </c>
    </row>
    <row r="9" spans="1:32" x14ac:dyDescent="0.25">
      <c r="A9" s="75" t="s">
        <v>1</v>
      </c>
      <c r="B9" s="76"/>
      <c r="C9" s="76"/>
      <c r="D9" s="76"/>
      <c r="E9" s="76"/>
      <c r="F9" s="77"/>
      <c r="G9" s="75" t="s">
        <v>2</v>
      </c>
      <c r="H9" s="76"/>
      <c r="I9" s="76"/>
      <c r="J9" s="76"/>
      <c r="K9" s="76"/>
      <c r="L9" s="76"/>
      <c r="M9" s="76"/>
      <c r="N9" s="76"/>
      <c r="O9" s="76"/>
      <c r="P9" s="76"/>
      <c r="Q9" s="77"/>
      <c r="R9" s="8"/>
      <c r="S9" s="75" t="s">
        <v>3</v>
      </c>
      <c r="T9" s="76"/>
      <c r="U9" s="76"/>
      <c r="V9" s="76"/>
      <c r="W9" s="77"/>
      <c r="X9" s="34" t="s">
        <v>26</v>
      </c>
      <c r="Z9" s="51" t="s">
        <v>50</v>
      </c>
    </row>
    <row r="10" spans="1:32" ht="12.75" customHeight="1" x14ac:dyDescent="0.25">
      <c r="A10" s="88" t="s">
        <v>4</v>
      </c>
      <c r="B10" s="89" t="s">
        <v>5</v>
      </c>
      <c r="C10" s="89" t="s">
        <v>6</v>
      </c>
      <c r="D10" s="89" t="s">
        <v>7</v>
      </c>
      <c r="E10" s="93" t="s">
        <v>8</v>
      </c>
      <c r="F10" s="95" t="s">
        <v>9</v>
      </c>
      <c r="G10" s="82" t="s">
        <v>10</v>
      </c>
      <c r="H10" s="83"/>
      <c r="I10" s="83"/>
      <c r="J10" s="83"/>
      <c r="K10" s="84"/>
      <c r="L10" s="9"/>
      <c r="M10" s="82" t="s">
        <v>11</v>
      </c>
      <c r="N10" s="83"/>
      <c r="O10" s="83"/>
      <c r="P10" s="83"/>
      <c r="Q10" s="84"/>
      <c r="R10" s="9"/>
      <c r="S10" s="78" t="s">
        <v>12</v>
      </c>
      <c r="T10" s="78" t="s">
        <v>13</v>
      </c>
      <c r="U10" s="78" t="s">
        <v>14</v>
      </c>
      <c r="V10" s="80" t="s">
        <v>15</v>
      </c>
      <c r="W10" s="91" t="s">
        <v>16</v>
      </c>
      <c r="Y10" s="1" t="s">
        <v>23</v>
      </c>
      <c r="Z10" s="51" t="s">
        <v>23</v>
      </c>
    </row>
    <row r="11" spans="1:32" x14ac:dyDescent="0.25">
      <c r="A11" s="88"/>
      <c r="B11" s="90"/>
      <c r="C11" s="90"/>
      <c r="D11" s="90"/>
      <c r="E11" s="94"/>
      <c r="F11" s="96"/>
      <c r="G11" s="9">
        <v>1</v>
      </c>
      <c r="H11" s="9"/>
      <c r="I11" s="9">
        <v>2</v>
      </c>
      <c r="J11" s="9"/>
      <c r="K11" s="9">
        <v>3</v>
      </c>
      <c r="L11" s="9"/>
      <c r="M11" s="9">
        <v>1</v>
      </c>
      <c r="N11" s="9"/>
      <c r="O11" s="9">
        <v>2</v>
      </c>
      <c r="P11" s="9"/>
      <c r="Q11" s="9">
        <v>3</v>
      </c>
      <c r="R11" s="9"/>
      <c r="S11" s="79"/>
      <c r="T11" s="79"/>
      <c r="U11" s="79"/>
      <c r="V11" s="81"/>
      <c r="W11" s="92"/>
      <c r="Y11" s="1" t="s">
        <v>0</v>
      </c>
      <c r="Z11" s="51" t="s">
        <v>0</v>
      </c>
      <c r="AE11" s="51"/>
    </row>
    <row r="12" spans="1:32" x14ac:dyDescent="0.25">
      <c r="A12" s="85" t="s">
        <v>55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34"/>
      <c r="Z12" s="34"/>
      <c r="AE12" s="59"/>
      <c r="AF12" s="62"/>
    </row>
    <row r="13" spans="1:32" x14ac:dyDescent="0.25">
      <c r="A13" s="10"/>
      <c r="B13" s="54" t="s">
        <v>67</v>
      </c>
      <c r="C13" s="39">
        <v>40335</v>
      </c>
      <c r="D13" s="52" t="s">
        <v>27</v>
      </c>
      <c r="E13" s="12">
        <v>56.9</v>
      </c>
      <c r="F13" s="13">
        <f>POWER(10,(0.787004341*(LOG10(E13/153.757)*LOG10(E13/153.757))))</f>
        <v>1.4017977389996137</v>
      </c>
      <c r="G13" s="10">
        <v>22</v>
      </c>
      <c r="H13" s="14" t="s">
        <v>38</v>
      </c>
      <c r="I13" s="10">
        <v>25</v>
      </c>
      <c r="J13" s="14" t="s">
        <v>38</v>
      </c>
      <c r="K13" s="10">
        <v>30</v>
      </c>
      <c r="L13" s="14" t="s">
        <v>38</v>
      </c>
      <c r="M13" s="10">
        <v>31</v>
      </c>
      <c r="N13" s="14" t="s">
        <v>38</v>
      </c>
      <c r="O13" s="10">
        <v>36</v>
      </c>
      <c r="P13" s="14" t="s">
        <v>38</v>
      </c>
      <c r="Q13" s="10">
        <v>40</v>
      </c>
      <c r="R13" s="14" t="s">
        <v>75</v>
      </c>
      <c r="S13" s="14">
        <f>MAX(IF(H13="x",0,G13),IF(J13="x",0,I13),IF(L13="x",0,K13))</f>
        <v>30</v>
      </c>
      <c r="T13" s="14">
        <f>MAX(IF(N13="x",0,M13),IF(P13="x",0,O13),IF(R13="x",0,Q13))</f>
        <v>36</v>
      </c>
      <c r="U13" s="15">
        <f>S13+T13</f>
        <v>66</v>
      </c>
      <c r="V13" s="30">
        <f>_xlfn.RANK.EQ(U13,$U$13:$U$13,0)</f>
        <v>1</v>
      </c>
      <c r="W13" s="37">
        <f>U13*F13</f>
        <v>92.5186507739745</v>
      </c>
      <c r="X13" s="35">
        <f>W13</f>
        <v>92.5186507739745</v>
      </c>
      <c r="Y13" s="30">
        <f>_xlfn.RANK.EQ(W13,$W$13:$W$17,0)</f>
        <v>3</v>
      </c>
      <c r="Z13" s="58">
        <f>_xlfn.RANK.EQ(X13,$H$25:$I$26,0)</f>
        <v>2</v>
      </c>
      <c r="AE13" s="59"/>
      <c r="AF13" s="62"/>
    </row>
    <row r="14" spans="1:32" x14ac:dyDescent="0.25">
      <c r="A14" s="85" t="s">
        <v>56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  <c r="Z14" s="43"/>
    </row>
    <row r="15" spans="1:32" x14ac:dyDescent="0.25">
      <c r="A15" s="10"/>
      <c r="B15" s="54" t="s">
        <v>43</v>
      </c>
      <c r="C15" s="49">
        <v>40798</v>
      </c>
      <c r="D15" s="52" t="s">
        <v>27</v>
      </c>
      <c r="E15" s="12">
        <v>68.7</v>
      </c>
      <c r="F15" s="13">
        <f t="shared" ref="F15" si="0">POWER(10,(0.787004341*(LOG10(E15/153.757)*LOG10(E15/153.757))))</f>
        <v>1.2483630950037299</v>
      </c>
      <c r="G15" s="10">
        <v>24</v>
      </c>
      <c r="H15" s="14" t="s">
        <v>38</v>
      </c>
      <c r="I15" s="10">
        <v>27</v>
      </c>
      <c r="J15" s="14" t="s">
        <v>38</v>
      </c>
      <c r="K15" s="10">
        <v>31</v>
      </c>
      <c r="L15" s="14" t="s">
        <v>38</v>
      </c>
      <c r="M15" s="10">
        <v>33</v>
      </c>
      <c r="N15" s="14" t="s">
        <v>38</v>
      </c>
      <c r="O15" s="10">
        <v>38</v>
      </c>
      <c r="P15" s="14" t="s">
        <v>38</v>
      </c>
      <c r="Q15" s="10">
        <v>44</v>
      </c>
      <c r="R15" s="14" t="s">
        <v>38</v>
      </c>
      <c r="S15" s="14">
        <f t="shared" ref="S15" si="1">MAX(IF(H15="x",0,G15),IF(J15="x",0,I15),IF(L15="x",0,K15))</f>
        <v>31</v>
      </c>
      <c r="T15" s="14">
        <f t="shared" ref="T15" si="2">MAX(IF(N15="x",0,M15),IF(P15="x",0,O15),IF(R15="x",0,Q15))</f>
        <v>44</v>
      </c>
      <c r="U15" s="15">
        <f t="shared" ref="U15" si="3">S15+T15</f>
        <v>75</v>
      </c>
      <c r="V15" s="30">
        <f>_xlfn.RANK.EQ(U15,$U$15:$U$15,0)</f>
        <v>1</v>
      </c>
      <c r="W15" s="56">
        <f t="shared" ref="W15" si="4">U15*F15</f>
        <v>93.627232125279747</v>
      </c>
      <c r="X15" s="55">
        <f>W15</f>
        <v>93.627232125279747</v>
      </c>
      <c r="Y15" s="30">
        <f>_xlfn.RANK.EQ(W15,$W$13:$W$17,0)</f>
        <v>2</v>
      </c>
      <c r="Z15" s="58">
        <f>_xlfn.RANK.EQ(X15,$H$25:$I$26,0)</f>
        <v>1</v>
      </c>
    </row>
    <row r="16" spans="1:32" ht="13.2" customHeight="1" x14ac:dyDescent="0.25">
      <c r="A16" s="85" t="s">
        <v>57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7"/>
      <c r="Z16" s="43"/>
    </row>
    <row r="17" spans="1:26" ht="13.2" customHeight="1" x14ac:dyDescent="0.25">
      <c r="A17" s="10"/>
      <c r="B17" s="29" t="s">
        <v>33</v>
      </c>
      <c r="C17" s="11">
        <v>36089</v>
      </c>
      <c r="D17" s="66" t="s">
        <v>34</v>
      </c>
      <c r="E17" s="12">
        <v>86.3</v>
      </c>
      <c r="F17" s="13">
        <f t="shared" ref="F17" si="5">POWER(10,(0.787004341*(LOG10(E17/153.757)*LOG10(E17/153.757))))</f>
        <v>1.12075991946641</v>
      </c>
      <c r="G17" s="10">
        <v>47</v>
      </c>
      <c r="H17" s="14" t="s">
        <v>38</v>
      </c>
      <c r="I17" s="10">
        <v>52</v>
      </c>
      <c r="J17" s="14" t="s">
        <v>38</v>
      </c>
      <c r="K17" s="10">
        <v>55</v>
      </c>
      <c r="L17" s="14" t="s">
        <v>38</v>
      </c>
      <c r="M17" s="10">
        <v>62</v>
      </c>
      <c r="N17" s="14" t="s">
        <v>38</v>
      </c>
      <c r="O17" s="10">
        <v>66</v>
      </c>
      <c r="P17" s="14" t="s">
        <v>38</v>
      </c>
      <c r="Q17" s="28">
        <v>72</v>
      </c>
      <c r="R17" s="14" t="s">
        <v>38</v>
      </c>
      <c r="S17" s="14">
        <f>MAX(IF(H17="x",0,G17),IF(J17="x",0,I17),IF(L17="x",0,K17))</f>
        <v>55</v>
      </c>
      <c r="T17" s="14">
        <f>MAX(IF(N17="x",0,M17),IF(P17="x",0,O17),IF(R17="x",0,Q17))</f>
        <v>72</v>
      </c>
      <c r="U17" s="15">
        <f>S17+T17</f>
        <v>127</v>
      </c>
      <c r="V17" s="30">
        <f>_xlfn.RANK.EQ(U17,$U$17:$U$17,0)</f>
        <v>1</v>
      </c>
      <c r="W17" s="16">
        <f>U17*F17</f>
        <v>142.33650977223405</v>
      </c>
      <c r="Y17" s="30">
        <f>_xlfn.RANK.EQ(W17,$W$13:$W$17,0)</f>
        <v>1</v>
      </c>
      <c r="Z17" s="43"/>
    </row>
    <row r="18" spans="1:26" ht="13.2" customHeight="1" x14ac:dyDescent="0.25">
      <c r="D18" s="4"/>
      <c r="E18" s="17"/>
      <c r="F18" s="18"/>
      <c r="I18" s="5"/>
      <c r="J18" s="5"/>
      <c r="K18" s="4"/>
      <c r="L18" s="4"/>
      <c r="O18" s="5"/>
      <c r="P18" s="5"/>
      <c r="Q18" s="5"/>
      <c r="R18" s="5"/>
      <c r="S18" s="4"/>
      <c r="T18" s="4"/>
      <c r="U18" s="4"/>
      <c r="W18" s="19"/>
    </row>
    <row r="19" spans="1:26" x14ac:dyDescent="0.25">
      <c r="D19" s="4"/>
      <c r="E19" s="17"/>
      <c r="F19" s="18"/>
      <c r="I19" s="5"/>
      <c r="J19" s="5"/>
      <c r="K19" s="4"/>
      <c r="L19" s="4"/>
      <c r="O19" s="5"/>
      <c r="P19" s="5"/>
      <c r="Q19" s="5"/>
      <c r="R19" s="5"/>
      <c r="S19" s="4"/>
      <c r="T19" s="4"/>
      <c r="U19" s="4"/>
      <c r="W19" s="19"/>
    </row>
    <row r="20" spans="1:26" x14ac:dyDescent="0.25">
      <c r="B20" s="20" t="s">
        <v>17</v>
      </c>
      <c r="C20" s="21" t="s">
        <v>24</v>
      </c>
      <c r="D20" s="22"/>
      <c r="E20" s="1"/>
      <c r="F20" s="23" t="s">
        <v>18</v>
      </c>
      <c r="G20" s="47" t="s">
        <v>68</v>
      </c>
      <c r="H20" s="21"/>
      <c r="I20" s="21"/>
      <c r="J20" s="21"/>
      <c r="K20" s="22"/>
      <c r="L20" s="22"/>
      <c r="M20" s="5"/>
      <c r="N20" s="5"/>
      <c r="O20" s="20" t="s">
        <v>19</v>
      </c>
      <c r="P20" s="47" t="s">
        <v>32</v>
      </c>
      <c r="Q20" s="20"/>
      <c r="R20" s="20"/>
      <c r="S20" s="21"/>
      <c r="T20" s="6"/>
      <c r="V20" s="20" t="s">
        <v>35</v>
      </c>
      <c r="W20" s="41" t="s">
        <v>52</v>
      </c>
    </row>
    <row r="21" spans="1:26" x14ac:dyDescent="0.25">
      <c r="C21" s="21"/>
      <c r="D21" s="22"/>
      <c r="E21" s="17"/>
      <c r="F21" s="4"/>
      <c r="G21" s="47" t="s">
        <v>69</v>
      </c>
      <c r="H21" s="21"/>
      <c r="I21" s="21"/>
      <c r="J21" s="21"/>
      <c r="K21" s="22"/>
      <c r="L21" s="22"/>
      <c r="M21" s="5"/>
      <c r="N21" s="5"/>
      <c r="P21" s="40" t="s">
        <v>25</v>
      </c>
      <c r="R21" s="24"/>
      <c r="S21" s="21"/>
      <c r="T21" s="4"/>
      <c r="V21" s="20"/>
      <c r="W21" s="41" t="s">
        <v>36</v>
      </c>
    </row>
    <row r="22" spans="1:26" x14ac:dyDescent="0.25">
      <c r="G22" s="46" t="s">
        <v>40</v>
      </c>
      <c r="O22" s="24" t="s">
        <v>20</v>
      </c>
      <c r="P22" s="40" t="s">
        <v>40</v>
      </c>
    </row>
    <row r="24" spans="1:26" x14ac:dyDescent="0.25">
      <c r="B24" s="41" t="s">
        <v>41</v>
      </c>
    </row>
    <row r="25" spans="1:26" x14ac:dyDescent="0.25">
      <c r="B25" s="33"/>
      <c r="D25" s="59" t="s">
        <v>64</v>
      </c>
      <c r="E25" s="63" t="s">
        <v>43</v>
      </c>
      <c r="F25" s="51"/>
      <c r="G25" s="64"/>
      <c r="H25" s="71">
        <f>W15</f>
        <v>93.627232125279747</v>
      </c>
      <c r="I25" s="71"/>
      <c r="J25" s="64" t="s">
        <v>51</v>
      </c>
      <c r="K25" s="51"/>
      <c r="L25" s="51"/>
    </row>
    <row r="26" spans="1:26" x14ac:dyDescent="0.25">
      <c r="B26" s="33"/>
      <c r="E26" s="63" t="s">
        <v>67</v>
      </c>
      <c r="F26" s="51"/>
      <c r="G26" s="64"/>
      <c r="H26" s="71">
        <f>W13</f>
        <v>92.5186507739745</v>
      </c>
      <c r="I26" s="71"/>
      <c r="J26" s="64" t="s">
        <v>51</v>
      </c>
      <c r="K26" s="51"/>
      <c r="L26" s="51"/>
    </row>
    <row r="31" spans="1:26" ht="17.399999999999999" x14ac:dyDescent="0.3">
      <c r="A31" s="72" t="s">
        <v>53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6" ht="15.6" x14ac:dyDescent="0.3">
      <c r="A32" s="73" t="s">
        <v>70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32" x14ac:dyDescent="0.25">
      <c r="A33" s="74" t="s">
        <v>39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32" x14ac:dyDescent="0.25">
      <c r="B34" s="25"/>
      <c r="C34" s="26"/>
      <c r="M34" s="3"/>
      <c r="N34" s="3"/>
      <c r="Z34" s="34" t="s">
        <v>26</v>
      </c>
      <c r="AA34" s="34" t="s">
        <v>26</v>
      </c>
      <c r="AB34" s="34" t="s">
        <v>26</v>
      </c>
    </row>
    <row r="35" spans="1:32" x14ac:dyDescent="0.25">
      <c r="A35" s="75" t="s">
        <v>1</v>
      </c>
      <c r="B35" s="76"/>
      <c r="C35" s="76"/>
      <c r="D35" s="76"/>
      <c r="E35" s="76"/>
      <c r="F35" s="77"/>
      <c r="G35" s="75" t="s">
        <v>2</v>
      </c>
      <c r="H35" s="76"/>
      <c r="I35" s="76"/>
      <c r="J35" s="76"/>
      <c r="K35" s="76"/>
      <c r="L35" s="76"/>
      <c r="M35" s="76"/>
      <c r="N35" s="76"/>
      <c r="O35" s="76"/>
      <c r="P35" s="76"/>
      <c r="Q35" s="77"/>
      <c r="R35" s="8"/>
      <c r="S35" s="75" t="s">
        <v>3</v>
      </c>
      <c r="T35" s="76"/>
      <c r="U35" s="76"/>
      <c r="V35" s="76"/>
      <c r="W35" s="77"/>
      <c r="X35" s="34" t="s">
        <v>26</v>
      </c>
      <c r="Z35" s="50" t="s">
        <v>48</v>
      </c>
      <c r="AA35" s="34" t="s">
        <v>49</v>
      </c>
      <c r="AB35" s="51" t="s">
        <v>50</v>
      </c>
    </row>
    <row r="36" spans="1:32" ht="13.05" customHeight="1" x14ac:dyDescent="0.25">
      <c r="A36" s="88" t="s">
        <v>4</v>
      </c>
      <c r="B36" s="89" t="s">
        <v>5</v>
      </c>
      <c r="C36" s="89" t="s">
        <v>6</v>
      </c>
      <c r="D36" s="89" t="s">
        <v>7</v>
      </c>
      <c r="E36" s="93" t="s">
        <v>8</v>
      </c>
      <c r="F36" s="95" t="s">
        <v>9</v>
      </c>
      <c r="G36" s="82" t="s">
        <v>10</v>
      </c>
      <c r="H36" s="83"/>
      <c r="I36" s="83"/>
      <c r="J36" s="83"/>
      <c r="K36" s="84"/>
      <c r="L36" s="9"/>
      <c r="M36" s="82" t="s">
        <v>11</v>
      </c>
      <c r="N36" s="83"/>
      <c r="O36" s="83"/>
      <c r="P36" s="83"/>
      <c r="Q36" s="84"/>
      <c r="R36" s="9"/>
      <c r="S36" s="78" t="s">
        <v>12</v>
      </c>
      <c r="T36" s="78" t="s">
        <v>13</v>
      </c>
      <c r="U36" s="78" t="s">
        <v>14</v>
      </c>
      <c r="V36" s="80" t="s">
        <v>15</v>
      </c>
      <c r="W36" s="91" t="s">
        <v>16</v>
      </c>
      <c r="Y36" s="1" t="s">
        <v>23</v>
      </c>
      <c r="Z36" s="50" t="s">
        <v>23</v>
      </c>
      <c r="AA36" s="34" t="s">
        <v>23</v>
      </c>
      <c r="AB36" s="51" t="s">
        <v>23</v>
      </c>
    </row>
    <row r="37" spans="1:32" x14ac:dyDescent="0.25">
      <c r="A37" s="88"/>
      <c r="B37" s="90"/>
      <c r="C37" s="90"/>
      <c r="D37" s="90"/>
      <c r="E37" s="94"/>
      <c r="F37" s="96"/>
      <c r="G37" s="9">
        <v>1</v>
      </c>
      <c r="H37" s="9"/>
      <c r="I37" s="9">
        <v>2</v>
      </c>
      <c r="J37" s="9"/>
      <c r="K37" s="9">
        <v>3</v>
      </c>
      <c r="L37" s="9"/>
      <c r="M37" s="9">
        <v>1</v>
      </c>
      <c r="N37" s="9"/>
      <c r="O37" s="9">
        <v>2</v>
      </c>
      <c r="P37" s="9"/>
      <c r="Q37" s="9">
        <v>3</v>
      </c>
      <c r="R37" s="9"/>
      <c r="S37" s="79"/>
      <c r="T37" s="79"/>
      <c r="U37" s="79"/>
      <c r="V37" s="81"/>
      <c r="W37" s="92"/>
      <c r="Y37" s="1" t="s">
        <v>0</v>
      </c>
      <c r="Z37" s="50" t="s">
        <v>0</v>
      </c>
      <c r="AA37" s="34" t="s">
        <v>0</v>
      </c>
      <c r="AB37" s="51" t="s">
        <v>0</v>
      </c>
    </row>
    <row r="38" spans="1:32" x14ac:dyDescent="0.25">
      <c r="A38" s="100" t="s">
        <v>58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2"/>
      <c r="X38" s="42"/>
    </row>
    <row r="39" spans="1:32" x14ac:dyDescent="0.25">
      <c r="A39" s="10"/>
      <c r="B39" s="44" t="s">
        <v>44</v>
      </c>
      <c r="C39" s="39">
        <v>40214</v>
      </c>
      <c r="D39" s="38" t="s">
        <v>27</v>
      </c>
      <c r="E39" s="12">
        <v>62.5</v>
      </c>
      <c r="F39" s="13">
        <f t="shared" ref="F39" si="6">POWER(10,(0.722762521*(LOG10(E39/193.609)*LOG10(E39/193.609))))</f>
        <v>1.4937455481065374</v>
      </c>
      <c r="G39" s="10">
        <v>35</v>
      </c>
      <c r="H39" s="14" t="s">
        <v>38</v>
      </c>
      <c r="I39" s="10">
        <v>40</v>
      </c>
      <c r="J39" s="14" t="s">
        <v>38</v>
      </c>
      <c r="K39" s="10">
        <v>45</v>
      </c>
      <c r="L39" s="14" t="s">
        <v>38</v>
      </c>
      <c r="M39" s="10">
        <v>53</v>
      </c>
      <c r="N39" s="14" t="s">
        <v>38</v>
      </c>
      <c r="O39" s="10">
        <v>55</v>
      </c>
      <c r="P39" s="14" t="s">
        <v>38</v>
      </c>
      <c r="Q39" s="10">
        <v>58</v>
      </c>
      <c r="R39" s="14" t="s">
        <v>38</v>
      </c>
      <c r="S39" s="14">
        <f>MAX(IF(H39="x",0,G39),IF(J39="x",0,I39),IF(L39="x",0,K39))</f>
        <v>45</v>
      </c>
      <c r="T39" s="14">
        <f>MAX(IF(N39="x",0,M39),IF(P39="x",0,O39),IF(R39="x",0,Q39))</f>
        <v>58</v>
      </c>
      <c r="U39" s="15">
        <f>S39+T39</f>
        <v>103</v>
      </c>
      <c r="V39" s="30">
        <f>_xlfn.RANK.EQ(U39,$U$39:$U$39,0)</f>
        <v>1</v>
      </c>
      <c r="W39" s="37">
        <f>U39*F39</f>
        <v>153.85579145497334</v>
      </c>
      <c r="X39" s="37">
        <f>W39</f>
        <v>153.85579145497334</v>
      </c>
      <c r="Y39" s="30">
        <f>_xlfn.RANK.EQ(W39,$W$38:$W$55,0)</f>
        <v>7</v>
      </c>
      <c r="AA39" s="36">
        <f>_xlfn.RANK.EQ(X39, H61:I63,(0))</f>
        <v>2</v>
      </c>
      <c r="AE39" s="51"/>
    </row>
    <row r="40" spans="1:32" x14ac:dyDescent="0.25">
      <c r="A40" s="100" t="s">
        <v>59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48"/>
      <c r="Y40" s="42"/>
      <c r="AD40" s="34"/>
      <c r="AE40" s="59"/>
      <c r="AF40" s="65"/>
    </row>
    <row r="41" spans="1:32" x14ac:dyDescent="0.25">
      <c r="A41" s="10"/>
      <c r="B41" s="44" t="s">
        <v>45</v>
      </c>
      <c r="C41" s="53">
        <v>39527</v>
      </c>
      <c r="D41" s="38" t="s">
        <v>27</v>
      </c>
      <c r="E41" s="12">
        <v>73.400000000000006</v>
      </c>
      <c r="F41" s="13">
        <f>POWER(10,(0.722762521*(LOG10(E41/193.609)*LOG10(E41/193.609))))</f>
        <v>1.3435160065008198</v>
      </c>
      <c r="G41" s="10">
        <v>50</v>
      </c>
      <c r="H41" s="14" t="s">
        <v>38</v>
      </c>
      <c r="I41" s="10">
        <v>56</v>
      </c>
      <c r="J41" s="14" t="s">
        <v>38</v>
      </c>
      <c r="K41" s="10">
        <v>60</v>
      </c>
      <c r="L41" s="14" t="s">
        <v>38</v>
      </c>
      <c r="M41" s="10">
        <v>70</v>
      </c>
      <c r="N41" s="14" t="s">
        <v>38</v>
      </c>
      <c r="O41" s="10">
        <v>77</v>
      </c>
      <c r="P41" s="14" t="s">
        <v>38</v>
      </c>
      <c r="Q41" s="10">
        <v>85</v>
      </c>
      <c r="R41" s="14" t="s">
        <v>38</v>
      </c>
      <c r="S41" s="14">
        <f>MAX(IF(H41="x",0,G41),IF(J41="x",0,I41),IF(L41="x",0,K41))</f>
        <v>60</v>
      </c>
      <c r="T41" s="14">
        <f>MAX(IF(N41="x",0,M41),IF(P41="x",0,O41),IF(R41="x",0,Q41))</f>
        <v>85</v>
      </c>
      <c r="U41" s="15">
        <f>S41+T41</f>
        <v>145</v>
      </c>
      <c r="V41" s="30">
        <f>_xlfn.RANK.EQ(U41,$U$41:$U$41,0)</f>
        <v>1</v>
      </c>
      <c r="W41" s="57">
        <f>U41*F41</f>
        <v>194.80982094261887</v>
      </c>
      <c r="X41" s="57">
        <f>W41</f>
        <v>194.80982094261887</v>
      </c>
      <c r="Y41" s="30">
        <f>_xlfn.RANK.EQ(W41,$W$38:$W$55,0)</f>
        <v>3</v>
      </c>
      <c r="AB41" s="58">
        <f>_xlfn.RANK.EQ(X41, H58:I59,(0))</f>
        <v>2</v>
      </c>
      <c r="AE41" s="59"/>
      <c r="AF41" s="65"/>
    </row>
    <row r="42" spans="1:32" x14ac:dyDescent="0.25">
      <c r="A42" s="97" t="s">
        <v>60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9"/>
      <c r="X42" s="48"/>
    </row>
    <row r="43" spans="1:32" x14ac:dyDescent="0.25">
      <c r="A43" s="10"/>
      <c r="B43" s="44" t="s">
        <v>46</v>
      </c>
      <c r="C43" s="11">
        <v>38008</v>
      </c>
      <c r="D43" s="38" t="s">
        <v>27</v>
      </c>
      <c r="E43" s="12">
        <v>84.9</v>
      </c>
      <c r="F43" s="13">
        <f t="shared" ref="F43:F44" si="7">POWER(10,(0.722762521*(LOG10(E43/193.609)*LOG10(E43/193.609))))</f>
        <v>1.2377740519305696</v>
      </c>
      <c r="G43" s="10">
        <v>50</v>
      </c>
      <c r="H43" s="14" t="s">
        <v>38</v>
      </c>
      <c r="I43" s="10">
        <v>57</v>
      </c>
      <c r="J43" s="14" t="s">
        <v>75</v>
      </c>
      <c r="K43" s="10">
        <v>57</v>
      </c>
      <c r="L43" s="14" t="s">
        <v>75</v>
      </c>
      <c r="M43" s="10">
        <v>50</v>
      </c>
      <c r="N43" s="14" t="s">
        <v>38</v>
      </c>
      <c r="O43" s="10">
        <v>58</v>
      </c>
      <c r="P43" s="14" t="s">
        <v>38</v>
      </c>
      <c r="Q43" s="10">
        <v>61</v>
      </c>
      <c r="R43" s="14" t="s">
        <v>38</v>
      </c>
      <c r="S43" s="14">
        <f t="shared" ref="S43:S44" si="8">MAX(IF(H43="x",0,G43),IF(J43="x",0,I43),IF(L43="x",0,K43))</f>
        <v>50</v>
      </c>
      <c r="T43" s="14">
        <f t="shared" ref="T43:T44" si="9">MAX(IF(N43="x",0,M43),IF(P43="x",0,O43),IF(R43="x",0,Q43))</f>
        <v>61</v>
      </c>
      <c r="U43" s="15">
        <f t="shared" ref="U43:U44" si="10">S43+T43</f>
        <v>111</v>
      </c>
      <c r="V43" s="30">
        <f>_xlfn.RANK.EQ(U43,$U$43:$U$44,0)</f>
        <v>1</v>
      </c>
      <c r="W43" s="16">
        <f t="shared" ref="W43:W44" si="11">U43*F43</f>
        <v>137.39291976429323</v>
      </c>
      <c r="Y43" s="30">
        <f>_xlfn.RANK.EQ(W43,$W$38:$W$55,0)</f>
        <v>8</v>
      </c>
    </row>
    <row r="44" spans="1:32" x14ac:dyDescent="0.25">
      <c r="A44" s="10"/>
      <c r="B44" s="29" t="s">
        <v>30</v>
      </c>
      <c r="C44" s="11">
        <v>26164</v>
      </c>
      <c r="D44" s="38" t="s">
        <v>27</v>
      </c>
      <c r="E44" s="12">
        <v>79.5</v>
      </c>
      <c r="F44" s="13">
        <f t="shared" si="7"/>
        <v>1.2823321453076759</v>
      </c>
      <c r="G44" s="10">
        <v>40</v>
      </c>
      <c r="H44" s="14" t="s">
        <v>38</v>
      </c>
      <c r="I44" s="10">
        <v>50</v>
      </c>
      <c r="J44" s="14" t="s">
        <v>75</v>
      </c>
      <c r="K44" s="10">
        <v>50</v>
      </c>
      <c r="L44" s="14" t="s">
        <v>75</v>
      </c>
      <c r="M44" s="10">
        <v>55</v>
      </c>
      <c r="N44" s="14" t="s">
        <v>38</v>
      </c>
      <c r="O44" s="10">
        <v>65</v>
      </c>
      <c r="P44" s="14" t="s">
        <v>38</v>
      </c>
      <c r="Q44" s="10">
        <v>68</v>
      </c>
      <c r="R44" s="14" t="s">
        <v>75</v>
      </c>
      <c r="S44" s="14">
        <f t="shared" si="8"/>
        <v>40</v>
      </c>
      <c r="T44" s="14">
        <f t="shared" si="9"/>
        <v>65</v>
      </c>
      <c r="U44" s="15">
        <f t="shared" si="10"/>
        <v>105</v>
      </c>
      <c r="V44" s="30">
        <f>_xlfn.RANK.EQ(U44,$U$43:$U$44,0)</f>
        <v>2</v>
      </c>
      <c r="W44" s="16">
        <f t="shared" si="11"/>
        <v>134.64487525730598</v>
      </c>
      <c r="Y44" s="30">
        <f>_xlfn.RANK.EQ(W44,$W$38:$W$55,0)</f>
        <v>9</v>
      </c>
      <c r="AE44" s="34"/>
    </row>
    <row r="45" spans="1:32" x14ac:dyDescent="0.25">
      <c r="A45" s="97" t="s">
        <v>61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9"/>
      <c r="AE45" s="60"/>
      <c r="AF45" s="61"/>
    </row>
    <row r="46" spans="1:32" x14ac:dyDescent="0.25">
      <c r="A46" s="10"/>
      <c r="B46" s="44" t="s">
        <v>72</v>
      </c>
      <c r="C46" s="67">
        <v>33043</v>
      </c>
      <c r="D46" s="38" t="s">
        <v>76</v>
      </c>
      <c r="E46" s="12">
        <v>93.5</v>
      </c>
      <c r="F46" s="13">
        <f>POWER(10,(0.722762521*(LOG10(E46/193.609)*LOG10(E46/193.609))))</f>
        <v>1.1809301911423056</v>
      </c>
      <c r="G46" s="10">
        <v>70</v>
      </c>
      <c r="H46" s="14" t="s">
        <v>38</v>
      </c>
      <c r="I46" s="10">
        <v>80</v>
      </c>
      <c r="J46" s="14" t="s">
        <v>38</v>
      </c>
      <c r="K46" s="10">
        <v>85</v>
      </c>
      <c r="L46" s="14" t="s">
        <v>38</v>
      </c>
      <c r="M46" s="10">
        <v>100</v>
      </c>
      <c r="N46" s="14" t="s">
        <v>38</v>
      </c>
      <c r="O46" s="10">
        <v>107</v>
      </c>
      <c r="P46" s="14" t="s">
        <v>38</v>
      </c>
      <c r="Q46" s="10">
        <v>112</v>
      </c>
      <c r="R46" s="14" t="s">
        <v>38</v>
      </c>
      <c r="S46" s="14">
        <f>MAX(IF(H46="x",0,G46),IF(J46="x",0,I46),IF(L46="x",0,K46))</f>
        <v>85</v>
      </c>
      <c r="T46" s="14">
        <f>MAX(IF(N46="x",0,M46),IF(P46="x",0,O46),IF(R46="x",0,Q46))</f>
        <v>112</v>
      </c>
      <c r="U46" s="15">
        <f>S46+T46</f>
        <v>197</v>
      </c>
      <c r="V46" s="30">
        <f>_xlfn.RANK.EQ(U46,$U$46:$U$48,0)</f>
        <v>1</v>
      </c>
      <c r="W46" s="68">
        <f>U46*F46</f>
        <v>232.6432476550342</v>
      </c>
      <c r="Y46" s="30">
        <f>_xlfn.RANK.EQ(W46,$W$38:$W$55,0)</f>
        <v>1</v>
      </c>
      <c r="AE46" s="60"/>
      <c r="AF46" s="61"/>
    </row>
    <row r="47" spans="1:32" x14ac:dyDescent="0.25">
      <c r="A47" s="10"/>
      <c r="B47" s="44" t="s">
        <v>66</v>
      </c>
      <c r="C47" s="67">
        <v>34472</v>
      </c>
      <c r="D47" s="38" t="s">
        <v>76</v>
      </c>
      <c r="E47" s="12">
        <v>92.5</v>
      </c>
      <c r="F47" s="13">
        <f>POWER(10,(0.722762521*(LOG10(E47/193.609)*LOG10(E47/193.609))))</f>
        <v>1.1867900353470171</v>
      </c>
      <c r="G47" s="10">
        <v>51</v>
      </c>
      <c r="H47" s="14" t="s">
        <v>38</v>
      </c>
      <c r="I47" s="10">
        <v>60</v>
      </c>
      <c r="J47" s="14" t="s">
        <v>38</v>
      </c>
      <c r="K47" s="10">
        <v>65</v>
      </c>
      <c r="L47" s="14" t="s">
        <v>38</v>
      </c>
      <c r="M47" s="10">
        <v>70</v>
      </c>
      <c r="N47" s="14" t="s">
        <v>38</v>
      </c>
      <c r="O47" s="10">
        <v>80</v>
      </c>
      <c r="P47" s="14" t="s">
        <v>38</v>
      </c>
      <c r="Q47" s="10">
        <v>85</v>
      </c>
      <c r="R47" s="14" t="s">
        <v>38</v>
      </c>
      <c r="S47" s="14">
        <f>MAX(IF(H47="x",0,G47),IF(J47="x",0,I47),IF(L47="x",0,K47))</f>
        <v>65</v>
      </c>
      <c r="T47" s="14">
        <f>MAX(IF(N47="x",0,M47),IF(P47="x",0,O47),IF(R47="x",0,Q47))</f>
        <v>85</v>
      </c>
      <c r="U47" s="15">
        <f>S47+T47</f>
        <v>150</v>
      </c>
      <c r="V47" s="30">
        <f>_xlfn.RANK.EQ(U47,$U$46:$U$48,0)</f>
        <v>2</v>
      </c>
      <c r="W47" s="16">
        <f>U47*F47</f>
        <v>178.01850530205257</v>
      </c>
      <c r="X47" s="48"/>
      <c r="Y47" s="30">
        <f>_xlfn.RANK.EQ(W47,$W$38:$W$55,0)</f>
        <v>5</v>
      </c>
      <c r="AE47" s="60"/>
      <c r="AF47" s="61"/>
    </row>
    <row r="48" spans="1:32" x14ac:dyDescent="0.25">
      <c r="A48" s="10"/>
      <c r="B48" s="44" t="s">
        <v>47</v>
      </c>
      <c r="C48" s="39">
        <v>39852</v>
      </c>
      <c r="D48" s="66" t="s">
        <v>34</v>
      </c>
      <c r="E48" s="12">
        <v>89.8</v>
      </c>
      <c r="F48" s="13">
        <f>POWER(10,(0.722762521*(LOG10(E48/193.609)*LOG10(E48/193.609))))</f>
        <v>1.2035363706130822</v>
      </c>
      <c r="G48" s="10">
        <v>45</v>
      </c>
      <c r="H48" s="14" t="s">
        <v>38</v>
      </c>
      <c r="I48" s="10">
        <v>55</v>
      </c>
      <c r="J48" s="14" t="s">
        <v>38</v>
      </c>
      <c r="K48" s="10">
        <v>65</v>
      </c>
      <c r="L48" s="14" t="s">
        <v>38</v>
      </c>
      <c r="M48" s="10">
        <v>60</v>
      </c>
      <c r="N48" s="14" t="s">
        <v>38</v>
      </c>
      <c r="O48" s="10">
        <v>70</v>
      </c>
      <c r="P48" s="14" t="s">
        <v>38</v>
      </c>
      <c r="Q48" s="10">
        <v>75</v>
      </c>
      <c r="R48" s="14" t="s">
        <v>38</v>
      </c>
      <c r="S48" s="14">
        <f>MAX(IF(H48="x",0,G48),IF(J48="x",0,I48),IF(L48="x",0,K48))</f>
        <v>65</v>
      </c>
      <c r="T48" s="14">
        <f>MAX(IF(N48="x",0,M48),IF(P48="x",0,O48),IF(R48="x",0,Q48))</f>
        <v>75</v>
      </c>
      <c r="U48" s="15">
        <f>S48+T48</f>
        <v>140</v>
      </c>
      <c r="V48" s="30">
        <f>_xlfn.RANK.EQ(U48,$U$46:$U$48,0)</f>
        <v>3</v>
      </c>
      <c r="W48" s="37">
        <f>U48*F48</f>
        <v>168.4950918858315</v>
      </c>
      <c r="X48" s="37">
        <f>W48</f>
        <v>168.4950918858315</v>
      </c>
      <c r="Y48" s="30">
        <f>_xlfn.RANK.EQ(W48,$W$38:$W$55,0)</f>
        <v>6</v>
      </c>
      <c r="AA48" s="36">
        <f>_xlfn.RANK.EQ(X48, H61:I63,(0))</f>
        <v>1</v>
      </c>
    </row>
    <row r="49" spans="1:28" x14ac:dyDescent="0.25">
      <c r="A49" s="97" t="s">
        <v>62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9"/>
    </row>
    <row r="50" spans="1:28" x14ac:dyDescent="0.25">
      <c r="A50" s="10"/>
      <c r="B50" s="29" t="s">
        <v>31</v>
      </c>
      <c r="C50" s="53">
        <v>38923</v>
      </c>
      <c r="D50" s="38" t="s">
        <v>27</v>
      </c>
      <c r="E50" s="12">
        <v>103.9</v>
      </c>
      <c r="F50" s="13">
        <f t="shared" ref="F50:F55" si="12">POWER(10,(0.722762521*(LOG10(E50/193.609)*LOG10(E50/193.609))))</f>
        <v>1.129302905327388</v>
      </c>
      <c r="G50" s="10">
        <v>70</v>
      </c>
      <c r="H50" s="14" t="s">
        <v>38</v>
      </c>
      <c r="I50" s="10">
        <v>80</v>
      </c>
      <c r="J50" s="14" t="s">
        <v>38</v>
      </c>
      <c r="K50" s="10">
        <v>86</v>
      </c>
      <c r="L50" s="14" t="s">
        <v>38</v>
      </c>
      <c r="M50" s="10">
        <v>100</v>
      </c>
      <c r="N50" s="14" t="s">
        <v>38</v>
      </c>
      <c r="O50" s="10">
        <v>110</v>
      </c>
      <c r="P50" s="14" t="s">
        <v>38</v>
      </c>
      <c r="Q50" s="10">
        <v>121</v>
      </c>
      <c r="R50" s="14" t="s">
        <v>75</v>
      </c>
      <c r="S50" s="14">
        <f>MAX(IF(H50="x",0,G50),IF(J50="x",0,I50),IF(L50="x",0,K50))</f>
        <v>86</v>
      </c>
      <c r="T50" s="14">
        <f>MAX(IF(N50="x",0,M50),IF(P50="x",0,O50),IF(R50="x",0,Q50))</f>
        <v>110</v>
      </c>
      <c r="U50" s="15">
        <f>S50+T50</f>
        <v>196</v>
      </c>
      <c r="V50" s="30">
        <f>_xlfn.RANK.EQ(U50,$U$50:$U$52,0)</f>
        <v>1</v>
      </c>
      <c r="W50" s="57">
        <f>U50*F50</f>
        <v>221.34336944416805</v>
      </c>
      <c r="X50" s="57">
        <f>W50</f>
        <v>221.34336944416805</v>
      </c>
      <c r="Y50" s="30">
        <f>_xlfn.RANK.EQ(W50,$W$38:$W$55,0)</f>
        <v>2</v>
      </c>
      <c r="AB50" s="58">
        <f>_xlfn.RANK.EQ(X50, H58:I59,(0))</f>
        <v>1</v>
      </c>
    </row>
    <row r="51" spans="1:28" x14ac:dyDescent="0.25">
      <c r="A51" s="10"/>
      <c r="B51" s="29" t="s">
        <v>29</v>
      </c>
      <c r="C51" s="11">
        <v>30989</v>
      </c>
      <c r="D51" s="38" t="s">
        <v>27</v>
      </c>
      <c r="E51" s="12">
        <v>99.7</v>
      </c>
      <c r="F51" s="13">
        <f t="shared" si="12"/>
        <v>1.148271971506686</v>
      </c>
      <c r="G51" s="10">
        <v>50</v>
      </c>
      <c r="H51" s="14" t="s">
        <v>38</v>
      </c>
      <c r="I51" s="10">
        <v>55</v>
      </c>
      <c r="J51" s="14" t="s">
        <v>75</v>
      </c>
      <c r="K51" s="10">
        <v>57</v>
      </c>
      <c r="L51" s="14" t="s">
        <v>75</v>
      </c>
      <c r="M51" s="10">
        <v>60</v>
      </c>
      <c r="N51" s="14" t="s">
        <v>75</v>
      </c>
      <c r="O51" s="10">
        <v>64</v>
      </c>
      <c r="P51" s="14" t="s">
        <v>75</v>
      </c>
      <c r="Q51" s="10">
        <v>64</v>
      </c>
      <c r="R51" s="14" t="s">
        <v>38</v>
      </c>
      <c r="S51" s="14">
        <f t="shared" ref="S51" si="13">MAX(IF(H51="x",0,G51),IF(J51="x",0,I51),IF(L51="x",0,K51))</f>
        <v>50</v>
      </c>
      <c r="T51" s="14">
        <f t="shared" ref="T51" si="14">MAX(IF(N51="x",0,M51),IF(P51="x",0,O51),IF(R51="x",0,Q51))</f>
        <v>64</v>
      </c>
      <c r="U51" s="15">
        <f t="shared" ref="U51" si="15">S51+T51</f>
        <v>114</v>
      </c>
      <c r="V51" s="30">
        <f>_xlfn.RANK.EQ(U51,$U$50:$U$52,0)</f>
        <v>2</v>
      </c>
      <c r="W51" s="16">
        <f t="shared" ref="W51" si="16">U51*F51</f>
        <v>130.90300475176221</v>
      </c>
      <c r="X51" s="37"/>
      <c r="Y51" s="30">
        <f>_xlfn.RANK.EQ(W51,$W$38:$W$55,0)</f>
        <v>10</v>
      </c>
    </row>
    <row r="52" spans="1:28" x14ac:dyDescent="0.25">
      <c r="A52" s="10"/>
      <c r="B52" s="29" t="s">
        <v>71</v>
      </c>
      <c r="C52" s="39">
        <v>39838</v>
      </c>
      <c r="D52" s="38" t="s">
        <v>27</v>
      </c>
      <c r="E52" s="12">
        <v>100.8</v>
      </c>
      <c r="F52" s="13">
        <f t="shared" ref="F52" si="17">POWER(10,(0.722762521*(LOG10(E52/193.609)*LOG10(E52/193.609))))</f>
        <v>1.1430775930603594</v>
      </c>
      <c r="G52" s="10">
        <v>35</v>
      </c>
      <c r="H52" s="14" t="s">
        <v>38</v>
      </c>
      <c r="I52" s="10">
        <v>40</v>
      </c>
      <c r="J52" s="14" t="s">
        <v>38</v>
      </c>
      <c r="K52" s="10">
        <v>45</v>
      </c>
      <c r="L52" s="14" t="s">
        <v>38</v>
      </c>
      <c r="M52" s="10">
        <v>45</v>
      </c>
      <c r="N52" s="14" t="s">
        <v>38</v>
      </c>
      <c r="O52" s="10">
        <v>50</v>
      </c>
      <c r="P52" s="14" t="s">
        <v>38</v>
      </c>
      <c r="Q52" s="10">
        <v>55</v>
      </c>
      <c r="R52" s="14" t="s">
        <v>38</v>
      </c>
      <c r="S52" s="14">
        <f t="shared" ref="S52" si="18">MAX(IF(H52="x",0,G52),IF(J52="x",0,I52),IF(L52="x",0,K52))</f>
        <v>45</v>
      </c>
      <c r="T52" s="14">
        <f t="shared" ref="T52" si="19">MAX(IF(N52="x",0,M52),IF(P52="x",0,O52),IF(R52="x",0,Q52))</f>
        <v>55</v>
      </c>
      <c r="U52" s="15">
        <f t="shared" ref="U52" si="20">S52+T52</f>
        <v>100</v>
      </c>
      <c r="V52" s="30">
        <f>_xlfn.RANK.EQ(U52,$U$50:$U$52,0)</f>
        <v>3</v>
      </c>
      <c r="W52" s="37">
        <f t="shared" ref="W52" si="21">U52*F52</f>
        <v>114.30775930603593</v>
      </c>
      <c r="X52" s="37">
        <f>W52</f>
        <v>114.30775930603593</v>
      </c>
      <c r="Y52" s="30">
        <f>_xlfn.RANK.EQ(W52,$W$38:$W$55,0)</f>
        <v>11</v>
      </c>
      <c r="AA52" s="36">
        <f>_xlfn.RANK.EQ(X52, H61:I63,(0))</f>
        <v>3</v>
      </c>
    </row>
    <row r="53" spans="1:28" x14ac:dyDescent="0.25">
      <c r="A53" s="97" t="s">
        <v>63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9"/>
    </row>
    <row r="54" spans="1:28" x14ac:dyDescent="0.25">
      <c r="A54" s="10"/>
      <c r="B54" s="29" t="s">
        <v>28</v>
      </c>
      <c r="C54" s="11">
        <v>32117</v>
      </c>
      <c r="D54" s="38" t="s">
        <v>27</v>
      </c>
      <c r="E54" s="12">
        <v>119.6</v>
      </c>
      <c r="F54" s="13">
        <f t="shared" si="12"/>
        <v>1.075547850482127</v>
      </c>
      <c r="G54" s="10">
        <v>65</v>
      </c>
      <c r="H54" s="14" t="s">
        <v>38</v>
      </c>
      <c r="I54" s="10">
        <v>70</v>
      </c>
      <c r="J54" s="14" t="s">
        <v>38</v>
      </c>
      <c r="K54" s="10">
        <v>75</v>
      </c>
      <c r="L54" s="14" t="s">
        <v>38</v>
      </c>
      <c r="M54" s="10">
        <v>80</v>
      </c>
      <c r="N54" s="14" t="s">
        <v>38</v>
      </c>
      <c r="O54" s="10">
        <v>90</v>
      </c>
      <c r="P54" s="14" t="s">
        <v>38</v>
      </c>
      <c r="Q54" s="10">
        <v>100</v>
      </c>
      <c r="R54" s="14" t="s">
        <v>38</v>
      </c>
      <c r="S54" s="14">
        <f>MAX(IF(H54="x",0,G54),IF(J54="x",0,I54),IF(L54="x",0,K54))</f>
        <v>75</v>
      </c>
      <c r="T54" s="14">
        <f>MAX(IF(N54="x",0,M54),IF(P54="x",0,O54),IF(R54="x",0,Q54))</f>
        <v>100</v>
      </c>
      <c r="U54" s="15">
        <f>S54+T54</f>
        <v>175</v>
      </c>
      <c r="V54" s="30">
        <f>_xlfn.RANK.EQ(U54,$U$54:$U$55,0)</f>
        <v>1</v>
      </c>
      <c r="W54" s="16">
        <f>U54*F54</f>
        <v>188.22087383437221</v>
      </c>
      <c r="Y54" s="30">
        <f>_xlfn.RANK.EQ(W54,$W$38:$W$55,0)</f>
        <v>4</v>
      </c>
    </row>
    <row r="55" spans="1:28" x14ac:dyDescent="0.25">
      <c r="A55" s="10"/>
      <c r="B55" s="29" t="s">
        <v>73</v>
      </c>
      <c r="C55" s="11">
        <v>20964</v>
      </c>
      <c r="D55" s="69" t="s">
        <v>74</v>
      </c>
      <c r="E55" s="12">
        <v>112.8</v>
      </c>
      <c r="F55" s="13">
        <f t="shared" si="12"/>
        <v>1.0959339293039125</v>
      </c>
      <c r="G55" s="10">
        <v>45</v>
      </c>
      <c r="H55" s="14" t="s">
        <v>38</v>
      </c>
      <c r="I55" s="10">
        <v>50</v>
      </c>
      <c r="J55" s="14" t="s">
        <v>75</v>
      </c>
      <c r="K55" s="10">
        <v>52</v>
      </c>
      <c r="L55" s="14" t="s">
        <v>75</v>
      </c>
      <c r="M55" s="10">
        <v>55</v>
      </c>
      <c r="N55" s="14" t="s">
        <v>38</v>
      </c>
      <c r="O55" s="10">
        <v>63</v>
      </c>
      <c r="P55" s="14" t="s">
        <v>75</v>
      </c>
      <c r="Q55" s="10">
        <v>65</v>
      </c>
      <c r="R55" s="14" t="s">
        <v>75</v>
      </c>
      <c r="S55" s="14">
        <f t="shared" ref="S55" si="22">MAX(IF(H55="x",0,G55),IF(J55="x",0,I55),IF(L55="x",0,K55))</f>
        <v>45</v>
      </c>
      <c r="T55" s="14">
        <f t="shared" ref="T55" si="23">MAX(IF(N55="x",0,M55),IF(P55="x",0,O55),IF(R55="x",0,Q55))</f>
        <v>55</v>
      </c>
      <c r="U55" s="15">
        <f t="shared" ref="U55" si="24">S55+T55</f>
        <v>100</v>
      </c>
      <c r="V55" s="30">
        <f>_xlfn.RANK.EQ(U55,$U$54:$U$55,0)</f>
        <v>2</v>
      </c>
      <c r="W55" s="16">
        <f t="shared" ref="W55" si="25">U55*F55</f>
        <v>109.59339293039125</v>
      </c>
      <c r="Y55" s="30">
        <f>_xlfn.RANK.EQ(W55,$W$38:$W$55,0)</f>
        <v>12</v>
      </c>
    </row>
    <row r="56" spans="1:28" x14ac:dyDescent="0.25">
      <c r="C56" s="32"/>
      <c r="E56" s="1"/>
      <c r="V56" s="1"/>
      <c r="W56" s="19"/>
    </row>
    <row r="57" spans="1:28" x14ac:dyDescent="0.25">
      <c r="B57" s="41" t="s">
        <v>42</v>
      </c>
      <c r="E57" s="1"/>
      <c r="V57" s="1"/>
    </row>
    <row r="58" spans="1:28" x14ac:dyDescent="0.25">
      <c r="C58" s="51" t="s">
        <v>64</v>
      </c>
      <c r="E58" s="64" t="s">
        <v>31</v>
      </c>
      <c r="F58" s="51"/>
      <c r="G58" s="64"/>
      <c r="H58" s="71">
        <f>W50</f>
        <v>221.34336944416805</v>
      </c>
      <c r="I58" s="71"/>
      <c r="J58" s="64" t="s">
        <v>51</v>
      </c>
      <c r="K58" s="51"/>
      <c r="L58" s="51"/>
      <c r="V58" s="1"/>
      <c r="X58" s="24"/>
    </row>
    <row r="59" spans="1:28" x14ac:dyDescent="0.25">
      <c r="C59" s="45"/>
      <c r="E59" s="64" t="s">
        <v>45</v>
      </c>
      <c r="F59" s="51"/>
      <c r="G59" s="64"/>
      <c r="H59" s="71">
        <f>W41</f>
        <v>194.80982094261887</v>
      </c>
      <c r="I59" s="71"/>
      <c r="J59" s="64" t="s">
        <v>51</v>
      </c>
      <c r="K59" s="51"/>
      <c r="L59" s="51"/>
      <c r="V59" s="1"/>
      <c r="X59" s="24"/>
    </row>
    <row r="60" spans="1:28" x14ac:dyDescent="0.25">
      <c r="C60" s="45"/>
      <c r="E60" s="1"/>
      <c r="V60" s="1"/>
      <c r="X60" s="24"/>
    </row>
    <row r="61" spans="1:28" x14ac:dyDescent="0.25">
      <c r="C61" s="34" t="s">
        <v>65</v>
      </c>
      <c r="E61" s="33" t="s">
        <v>47</v>
      </c>
      <c r="F61" s="34"/>
      <c r="G61" s="33"/>
      <c r="H61" s="70">
        <f>W48</f>
        <v>168.4950918858315</v>
      </c>
      <c r="I61" s="70"/>
      <c r="J61" s="33" t="s">
        <v>51</v>
      </c>
      <c r="K61" s="34"/>
      <c r="L61" s="34"/>
    </row>
    <row r="62" spans="1:28" x14ac:dyDescent="0.25">
      <c r="C62" s="45"/>
      <c r="E62" s="33" t="s">
        <v>44</v>
      </c>
      <c r="F62" s="34"/>
      <c r="G62" s="33"/>
      <c r="H62" s="70">
        <f>W39</f>
        <v>153.85579145497334</v>
      </c>
      <c r="I62" s="70"/>
      <c r="J62" s="33" t="s">
        <v>51</v>
      </c>
      <c r="K62" s="34"/>
      <c r="L62" s="34"/>
    </row>
    <row r="63" spans="1:28" x14ac:dyDescent="0.25">
      <c r="C63" s="45"/>
      <c r="E63" s="33" t="s">
        <v>71</v>
      </c>
      <c r="F63" s="34"/>
      <c r="G63" s="33"/>
      <c r="H63" s="70">
        <f>W52</f>
        <v>114.30775930603593</v>
      </c>
      <c r="I63" s="70"/>
      <c r="J63" s="33" t="s">
        <v>51</v>
      </c>
      <c r="K63" s="34"/>
      <c r="L63" s="34"/>
    </row>
    <row r="64" spans="1:28" x14ac:dyDescent="0.25">
      <c r="C64" s="45"/>
      <c r="I64" s="33"/>
    </row>
    <row r="65" spans="2:24" x14ac:dyDescent="0.25">
      <c r="C65" s="103" t="s">
        <v>77</v>
      </c>
      <c r="E65" s="105" t="s">
        <v>33</v>
      </c>
      <c r="F65" s="34"/>
      <c r="G65" s="33"/>
      <c r="H65" s="106">
        <f>W17</f>
        <v>142.33650977223405</v>
      </c>
      <c r="I65" s="106"/>
      <c r="J65" s="105" t="s">
        <v>51</v>
      </c>
      <c r="K65" s="103"/>
      <c r="L65" s="103"/>
    </row>
    <row r="66" spans="2:24" x14ac:dyDescent="0.25">
      <c r="C66" s="45"/>
      <c r="I66" s="33"/>
    </row>
    <row r="67" spans="2:24" x14ac:dyDescent="0.25">
      <c r="C67" s="50" t="s">
        <v>78</v>
      </c>
      <c r="E67" s="107" t="s">
        <v>72</v>
      </c>
      <c r="F67" s="34"/>
      <c r="G67" s="33"/>
      <c r="H67" s="108">
        <f>W46</f>
        <v>232.6432476550342</v>
      </c>
      <c r="I67" s="108"/>
      <c r="J67" s="107" t="s">
        <v>51</v>
      </c>
      <c r="K67" s="50"/>
      <c r="L67" s="50"/>
    </row>
    <row r="68" spans="2:24" x14ac:dyDescent="0.25">
      <c r="C68" s="45"/>
      <c r="I68" s="33"/>
    </row>
    <row r="69" spans="2:24" x14ac:dyDescent="0.25">
      <c r="C69" s="34" t="s">
        <v>79</v>
      </c>
      <c r="I69" s="104" t="s">
        <v>31</v>
      </c>
      <c r="M69" s="70">
        <f>W50</f>
        <v>221.34336944416805</v>
      </c>
      <c r="N69" s="70"/>
      <c r="O69" s="33" t="s">
        <v>51</v>
      </c>
      <c r="P69" s="34"/>
      <c r="Q69" s="34"/>
    </row>
    <row r="71" spans="2:24" x14ac:dyDescent="0.25">
      <c r="B71" s="20" t="s">
        <v>17</v>
      </c>
      <c r="C71" s="21" t="s">
        <v>24</v>
      </c>
      <c r="D71" s="22"/>
      <c r="E71" s="1"/>
      <c r="F71" s="23" t="s">
        <v>18</v>
      </c>
      <c r="G71" s="47" t="s">
        <v>68</v>
      </c>
      <c r="H71" s="21"/>
      <c r="I71" s="21"/>
      <c r="J71" s="21"/>
      <c r="K71" s="22"/>
      <c r="L71" s="22"/>
      <c r="M71" s="5"/>
      <c r="N71" s="5"/>
      <c r="O71" s="20" t="s">
        <v>19</v>
      </c>
      <c r="P71" s="47" t="s">
        <v>32</v>
      </c>
      <c r="Q71" s="20"/>
      <c r="R71" s="20"/>
      <c r="S71" s="21"/>
      <c r="T71" s="6"/>
      <c r="V71" s="20" t="s">
        <v>35</v>
      </c>
      <c r="W71" s="41" t="s">
        <v>52</v>
      </c>
    </row>
    <row r="72" spans="2:24" x14ac:dyDescent="0.25">
      <c r="C72" s="21"/>
      <c r="D72" s="22"/>
      <c r="E72" s="17"/>
      <c r="F72" s="4"/>
      <c r="G72" s="47" t="s">
        <v>69</v>
      </c>
      <c r="H72" s="21"/>
      <c r="I72" s="21"/>
      <c r="J72" s="21"/>
      <c r="K72" s="22"/>
      <c r="L72" s="22"/>
      <c r="M72" s="5"/>
      <c r="N72" s="5"/>
      <c r="P72" s="40" t="s">
        <v>25</v>
      </c>
      <c r="R72" s="24"/>
      <c r="S72" s="21"/>
      <c r="T72" s="4"/>
      <c r="V72" s="20"/>
      <c r="W72" s="41" t="s">
        <v>36</v>
      </c>
    </row>
    <row r="73" spans="2:24" x14ac:dyDescent="0.25">
      <c r="G73" s="46" t="s">
        <v>40</v>
      </c>
      <c r="O73" s="24" t="s">
        <v>20</v>
      </c>
      <c r="P73" s="40" t="s">
        <v>40</v>
      </c>
      <c r="X73" s="20"/>
    </row>
    <row r="74" spans="2:24" x14ac:dyDescent="0.25">
      <c r="C74" s="32"/>
      <c r="E74" s="1"/>
      <c r="O74" s="24"/>
      <c r="P74" s="40"/>
      <c r="V74" s="1"/>
    </row>
    <row r="75" spans="2:24" x14ac:dyDescent="0.25">
      <c r="C75" s="32"/>
      <c r="E75" s="1"/>
      <c r="T75" s="1" t="s">
        <v>37</v>
      </c>
      <c r="V75" s="1"/>
    </row>
    <row r="76" spans="2:24" x14ac:dyDescent="0.25">
      <c r="C76" s="32"/>
      <c r="E76" s="1"/>
      <c r="V76" s="1"/>
    </row>
    <row r="77" spans="2:24" x14ac:dyDescent="0.25">
      <c r="E77" s="1"/>
      <c r="V77" s="1"/>
    </row>
    <row r="78" spans="2:24" x14ac:dyDescent="0.25">
      <c r="E78" s="1"/>
      <c r="V78" s="1"/>
    </row>
    <row r="79" spans="2:24" x14ac:dyDescent="0.25">
      <c r="E79" s="1"/>
      <c r="V79" s="1"/>
    </row>
    <row r="80" spans="2:24" x14ac:dyDescent="0.25">
      <c r="E80" s="1"/>
      <c r="V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pans="3:22" x14ac:dyDescent="0.25">
      <c r="E97" s="1"/>
      <c r="V97" s="1"/>
    </row>
    <row r="98" spans="3:22" x14ac:dyDescent="0.25">
      <c r="E98" s="1"/>
      <c r="V98" s="1"/>
    </row>
    <row r="99" spans="3:22" x14ac:dyDescent="0.25">
      <c r="E99" s="1"/>
      <c r="V99" s="1"/>
    </row>
    <row r="100" spans="3:22" x14ac:dyDescent="0.25">
      <c r="C100" s="32"/>
      <c r="E100" s="1"/>
      <c r="V100" s="1"/>
    </row>
    <row r="101" spans="3:22" x14ac:dyDescent="0.25">
      <c r="C101" s="32"/>
      <c r="E101" s="1"/>
      <c r="V101" s="1"/>
    </row>
    <row r="102" spans="3:22" x14ac:dyDescent="0.25">
      <c r="C102" s="32"/>
      <c r="E102" s="1"/>
      <c r="V102" s="1"/>
    </row>
    <row r="103" spans="3:22" x14ac:dyDescent="0.25">
      <c r="C103" s="32"/>
      <c r="E103" s="1"/>
      <c r="V103" s="1"/>
    </row>
    <row r="104" spans="3:22" x14ac:dyDescent="0.25">
      <c r="C104" s="32"/>
      <c r="E104" s="1"/>
      <c r="V104" s="1"/>
    </row>
    <row r="105" spans="3:22" x14ac:dyDescent="0.25">
      <c r="C105" s="32"/>
      <c r="E105" s="1"/>
      <c r="V105" s="1"/>
    </row>
    <row r="106" spans="3:22" x14ac:dyDescent="0.25">
      <c r="C106" s="32"/>
      <c r="E106" s="1"/>
      <c r="V106" s="1"/>
    </row>
    <row r="107" spans="3:22" x14ac:dyDescent="0.25">
      <c r="C107" s="32"/>
      <c r="E107" s="1"/>
      <c r="V107" s="1"/>
    </row>
    <row r="108" spans="3:22" x14ac:dyDescent="0.25">
      <c r="C108" s="32"/>
      <c r="E108" s="1"/>
      <c r="V108" s="1"/>
    </row>
    <row r="109" spans="3:22" x14ac:dyDescent="0.25">
      <c r="C109" s="32"/>
      <c r="E109" s="1"/>
      <c r="V109" s="1"/>
    </row>
    <row r="110" spans="3:22" x14ac:dyDescent="0.25">
      <c r="C110" s="32"/>
      <c r="E110" s="1"/>
      <c r="V110" s="1"/>
    </row>
    <row r="111" spans="3:22" x14ac:dyDescent="0.25">
      <c r="C111" s="32"/>
      <c r="E111" s="1"/>
      <c r="V111" s="1"/>
    </row>
    <row r="112" spans="3:22" x14ac:dyDescent="0.25">
      <c r="C112" s="32"/>
      <c r="E112" s="1"/>
      <c r="V112" s="1"/>
    </row>
    <row r="113" spans="3:22" x14ac:dyDescent="0.25">
      <c r="C113" s="32"/>
      <c r="E113" s="1"/>
      <c r="V113" s="1"/>
    </row>
    <row r="114" spans="3:22" x14ac:dyDescent="0.25">
      <c r="C114" s="32"/>
      <c r="E114" s="1"/>
      <c r="V114" s="1"/>
    </row>
  </sheetData>
  <sheetProtection algorithmName="SHA-512" hashValue="59Eee1aREnZ8pxNWgIPOC81ml9gjP78g4JZ2l4gNdHEHPWSUK874tF7RvTA0exCjCA/1PPSzdEB/1npcuN5KiQ==" saltValue="16y/2bHzKwhO2/xwfW/yOA==" spinCount="100000" sheet="1" objects="1" scenarios="1" selectLockedCells="1" selectUnlockedCells="1"/>
  <sortState xmlns:xlrd2="http://schemas.microsoft.com/office/spreadsheetml/2017/richdata2" ref="A46:AF48">
    <sortCondition descending="1" ref="U46:U48"/>
  </sortState>
  <mergeCells count="57">
    <mergeCell ref="M69:N69"/>
    <mergeCell ref="H65:I65"/>
    <mergeCell ref="H67:I67"/>
    <mergeCell ref="A40:W40"/>
    <mergeCell ref="A45:W45"/>
    <mergeCell ref="A42:W42"/>
    <mergeCell ref="E36:E37"/>
    <mergeCell ref="C36:C37"/>
    <mergeCell ref="D36:D37"/>
    <mergeCell ref="B36:B37"/>
    <mergeCell ref="M36:Q36"/>
    <mergeCell ref="S36:S37"/>
    <mergeCell ref="T36:T37"/>
    <mergeCell ref="A38:W38"/>
    <mergeCell ref="F10:F11"/>
    <mergeCell ref="G10:K10"/>
    <mergeCell ref="H26:I26"/>
    <mergeCell ref="A49:W49"/>
    <mergeCell ref="A53:W53"/>
    <mergeCell ref="A16:W16"/>
    <mergeCell ref="V36:V37"/>
    <mergeCell ref="W36:W37"/>
    <mergeCell ref="F36:F37"/>
    <mergeCell ref="G36:K36"/>
    <mergeCell ref="U36:U37"/>
    <mergeCell ref="A33:W33"/>
    <mergeCell ref="A35:F35"/>
    <mergeCell ref="G35:Q35"/>
    <mergeCell ref="S35:W35"/>
    <mergeCell ref="A36:A37"/>
    <mergeCell ref="A32:W32"/>
    <mergeCell ref="T10:T11"/>
    <mergeCell ref="U10:U11"/>
    <mergeCell ref="V10:V11"/>
    <mergeCell ref="M10:Q10"/>
    <mergeCell ref="S10:S11"/>
    <mergeCell ref="A14:W14"/>
    <mergeCell ref="H25:I25"/>
    <mergeCell ref="A10:A11"/>
    <mergeCell ref="B10:B11"/>
    <mergeCell ref="C10:C11"/>
    <mergeCell ref="W10:W11"/>
    <mergeCell ref="A12:W12"/>
    <mergeCell ref="A31:W31"/>
    <mergeCell ref="D10:D11"/>
    <mergeCell ref="E10:E11"/>
    <mergeCell ref="A1:W1"/>
    <mergeCell ref="A2:W2"/>
    <mergeCell ref="A3:W3"/>
    <mergeCell ref="A9:F9"/>
    <mergeCell ref="G9:Q9"/>
    <mergeCell ref="S9:W9"/>
    <mergeCell ref="H63:I63"/>
    <mergeCell ref="H58:I58"/>
    <mergeCell ref="H59:I59"/>
    <mergeCell ref="H61:I61"/>
    <mergeCell ref="H62:I62"/>
  </mergeCells>
  <conditionalFormatting sqref="G12:G17 I12:I17 K12:K17 M12:M17 O12:O17 Q12:Q17 G39 I39 K39 M39 O39 Q39 G41 I41 K41 M41 O41 Q41 G43:G55 I43:I55 K43:K55 M43:M55 O43:O55 Q43:Q55">
    <cfRule type="expression" dxfId="2" priority="811" stopIfTrue="1">
      <formula>H12="x"</formula>
    </cfRule>
    <cfRule type="expression" dxfId="1" priority="812" stopIfTrue="1">
      <formula>H12="o"</formula>
    </cfRule>
    <cfRule type="expression" dxfId="0" priority="813" stopIfTrue="1">
      <formula>H12="r"</formula>
    </cfRule>
  </conditionalFormatting>
  <pageMargins left="0" right="0" top="0.39374999999999999" bottom="0.39374999999999999" header="0.51180555555555551" footer="0.51180555555555551"/>
  <pageSetup paperSize="9" scale="52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ETL_võistluse_blankett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Karuke</dc:creator>
  <cp:lastModifiedBy>Kalev Kotto</cp:lastModifiedBy>
  <cp:lastPrinted>2026-05-10T16:49:57Z</cp:lastPrinted>
  <dcterms:created xsi:type="dcterms:W3CDTF">2023-05-15T07:17:53Z</dcterms:created>
  <dcterms:modified xsi:type="dcterms:W3CDTF">2026-05-10T16:51:33Z</dcterms:modified>
</cp:coreProperties>
</file>